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activeTab="3"/>
  </bookViews>
  <sheets>
    <sheet name="DM tài liệ công khai" sheetId="1" r:id="rId1"/>
    <sheet name="108" sheetId="2" r:id="rId2"/>
    <sheet name="109" sheetId="3" r:id="rId3"/>
    <sheet name="110" sheetId="4" r:id="rId4"/>
    <sheet name="111" sheetId="7" r:id="rId5"/>
    <sheet name="112" sheetId="6" r:id="rId6"/>
  </sheets>
  <definedNames>
    <definedName name="_xlnm.Print_Titles" localSheetId="4">'111'!$6:$8</definedName>
  </definedNames>
  <calcPr calcId="124519"/>
</workbook>
</file>

<file path=xl/calcChain.xml><?xml version="1.0" encoding="utf-8"?>
<calcChain xmlns="http://schemas.openxmlformats.org/spreadsheetml/2006/main">
  <c r="B11" i="2"/>
  <c r="B12"/>
  <c r="B10"/>
  <c r="B9"/>
  <c r="C12" i="6"/>
  <c r="C11"/>
  <c r="K44" i="7"/>
  <c r="J44" s="1"/>
  <c r="M51"/>
  <c r="M50"/>
  <c r="M48"/>
  <c r="M49"/>
  <c r="J31"/>
  <c r="J37"/>
  <c r="J43"/>
  <c r="K42" l="1"/>
  <c r="J41" l="1"/>
  <c r="J40"/>
  <c r="I41"/>
  <c r="H38"/>
  <c r="I31"/>
  <c r="I28"/>
  <c r="J28" s="1"/>
  <c r="I27"/>
  <c r="J27" s="1"/>
  <c r="I24"/>
  <c r="J24"/>
  <c r="J17"/>
  <c r="E18"/>
  <c r="F18"/>
  <c r="G18"/>
  <c r="H18"/>
  <c r="I18"/>
  <c r="K18"/>
  <c r="D18"/>
  <c r="F16"/>
  <c r="G16"/>
  <c r="G13" s="1"/>
  <c r="H16"/>
  <c r="K16"/>
  <c r="D16"/>
  <c r="E14"/>
  <c r="F14"/>
  <c r="G14"/>
  <c r="H14"/>
  <c r="H13" s="1"/>
  <c r="I14"/>
  <c r="K14"/>
  <c r="D14"/>
  <c r="F47"/>
  <c r="G47"/>
  <c r="H47"/>
  <c r="K47"/>
  <c r="D47"/>
  <c r="F42"/>
  <c r="F25" s="1"/>
  <c r="G42"/>
  <c r="G25" s="1"/>
  <c r="H42"/>
  <c r="D42"/>
  <c r="F38"/>
  <c r="G38"/>
  <c r="D38"/>
  <c r="F29"/>
  <c r="G29"/>
  <c r="H29"/>
  <c r="H25" s="1"/>
  <c r="H22" s="1"/>
  <c r="D29"/>
  <c r="D25"/>
  <c r="D26"/>
  <c r="F23"/>
  <c r="F22" s="1"/>
  <c r="G23"/>
  <c r="G22" s="1"/>
  <c r="H23"/>
  <c r="D23"/>
  <c r="E11"/>
  <c r="F11"/>
  <c r="F10" s="1"/>
  <c r="G11"/>
  <c r="H11"/>
  <c r="H10" s="1"/>
  <c r="I11"/>
  <c r="K11"/>
  <c r="K10" s="1"/>
  <c r="F13"/>
  <c r="K13"/>
  <c r="G10" l="1"/>
  <c r="D13"/>
  <c r="E51" l="1"/>
  <c r="E49"/>
  <c r="E48"/>
  <c r="E47" s="1"/>
  <c r="E43"/>
  <c r="E37"/>
  <c r="E36"/>
  <c r="E30"/>
  <c r="E17"/>
  <c r="E16" s="1"/>
  <c r="D10"/>
  <c r="D11"/>
  <c r="C18" i="4" l="1"/>
  <c r="C19"/>
  <c r="C20"/>
  <c r="A31" i="3"/>
  <c r="A15"/>
  <c r="D11" i="2" l="1"/>
  <c r="E15" i="6"/>
  <c r="B15"/>
  <c r="D13"/>
  <c r="J32" i="7"/>
  <c r="D22"/>
  <c r="D9" s="1"/>
  <c r="K39"/>
  <c r="I17"/>
  <c r="I16" s="1"/>
  <c r="I13" s="1"/>
  <c r="I10" s="1"/>
  <c r="I26"/>
  <c r="I30"/>
  <c r="I32"/>
  <c r="I33"/>
  <c r="I34"/>
  <c r="I35"/>
  <c r="I36"/>
  <c r="I37"/>
  <c r="I40"/>
  <c r="I39" s="1"/>
  <c r="I38" s="1"/>
  <c r="I43"/>
  <c r="I44"/>
  <c r="I46"/>
  <c r="I48"/>
  <c r="I49"/>
  <c r="I50"/>
  <c r="I51"/>
  <c r="J15"/>
  <c r="J14" s="1"/>
  <c r="J16"/>
  <c r="J13" s="1"/>
  <c r="J19"/>
  <c r="J18" s="1"/>
  <c r="J21"/>
  <c r="J26"/>
  <c r="J33"/>
  <c r="J34"/>
  <c r="J35"/>
  <c r="J39"/>
  <c r="J38" s="1"/>
  <c r="J46"/>
  <c r="J47"/>
  <c r="J51"/>
  <c r="J12"/>
  <c r="J11" s="1"/>
  <c r="E13"/>
  <c r="E10" s="1"/>
  <c r="E10" i="4"/>
  <c r="D10" i="2" s="1"/>
  <c r="D10" i="4"/>
  <c r="C22"/>
  <c r="J42" i="7" l="1"/>
  <c r="I47"/>
  <c r="J10"/>
  <c r="I42"/>
  <c r="J29"/>
  <c r="J25" s="1"/>
  <c r="J23"/>
  <c r="I29"/>
  <c r="I25" s="1"/>
  <c r="I23" s="1"/>
  <c r="I22" s="1"/>
  <c r="H9"/>
  <c r="F9"/>
  <c r="G9"/>
  <c r="J22" l="1"/>
  <c r="J9" s="1"/>
  <c r="I9"/>
  <c r="C11" i="4"/>
  <c r="G15" i="6" l="1"/>
  <c r="D15"/>
  <c r="G12"/>
  <c r="D12"/>
  <c r="G11"/>
  <c r="D11"/>
  <c r="K29" i="7" l="1"/>
  <c r="K25" s="1"/>
  <c r="K23" s="1"/>
  <c r="K22" s="1"/>
  <c r="K9" s="1"/>
  <c r="C23" i="4"/>
  <c r="C21"/>
  <c r="C17"/>
  <c r="C16"/>
  <c r="C15"/>
  <c r="C14"/>
  <c r="C13"/>
  <c r="C12"/>
  <c r="C10"/>
  <c r="E9"/>
  <c r="D9"/>
  <c r="C9" l="1"/>
  <c r="E42" i="7"/>
  <c r="E39" l="1"/>
  <c r="E33"/>
  <c r="E38" l="1"/>
  <c r="G14" i="6" l="1"/>
  <c r="F14"/>
  <c r="E14"/>
  <c r="D14"/>
  <c r="C14"/>
  <c r="B14"/>
  <c r="D10"/>
  <c r="F10"/>
  <c r="E10"/>
  <c r="C10"/>
  <c r="B10"/>
  <c r="E29" i="7" l="1"/>
  <c r="E25" s="1"/>
  <c r="C17" i="6"/>
  <c r="D17"/>
  <c r="B17"/>
  <c r="F17"/>
  <c r="E17"/>
  <c r="G10"/>
  <c r="G17" s="1"/>
  <c r="E24" i="7" l="1"/>
  <c r="E23" s="1"/>
  <c r="E22" s="1"/>
  <c r="D9" i="2"/>
  <c r="E9" i="7" l="1"/>
  <c r="D8" i="2"/>
  <c r="B8" l="1"/>
</calcChain>
</file>

<file path=xl/sharedStrings.xml><?xml version="1.0" encoding="utf-8"?>
<sst xmlns="http://schemas.openxmlformats.org/spreadsheetml/2006/main" count="268" uniqueCount="202">
  <si>
    <t>PHẦN 01: DANH MỤC BIỂU SỐ LIỆU CÔNG KHAI</t>
  </si>
  <si>
    <t>1. Công khai số liệu dự toán ngân sách xã và kế hoạch hoạt động tài chính khác ở xã trình Hội đồng nhân dân cấp xã</t>
  </si>
  <si>
    <t>Biểu số 103/CK TC-NSNN:</t>
  </si>
  <si>
    <t>Cân đối ngân sách xã năm...</t>
  </si>
  <si>
    <t>Biểu số 104/CK TC-NSNN:</t>
  </si>
  <si>
    <t>Dự toán thu ngân sách xã năm...</t>
  </si>
  <si>
    <t>Biểu số 105/CK TC-NSNN:</t>
  </si>
  <si>
    <t>Dự toán chi ngân sách xã năm…</t>
  </si>
  <si>
    <t>Biểu số 106/CK TC-NSNN:</t>
  </si>
  <si>
    <t>Dự toán chi đầu tư phát triển năm...</t>
  </si>
  <si>
    <t>Biểu số 107/CK TC-NSNN:</t>
  </si>
  <si>
    <t>Kế hoạch thu, chi các hoạt động tài chính khác năm…</t>
  </si>
  <si>
    <t>2. Công khai số liệu dự toán ngân sách xã và kế hoạch hoạt động tài chính khác ở xã đã được Hội đồng nhân dân cấp xã quyết định</t>
  </si>
  <si>
    <t>Biểu số 108/CK TC-NSNN:</t>
  </si>
  <si>
    <t>Biểu số 109/CK TC-NSNN:</t>
  </si>
  <si>
    <t>Biểu số 110/CK TC-NSNN:</t>
  </si>
  <si>
    <t>Biểu số 111/CK TC-NSNN:</t>
  </si>
  <si>
    <t>Biểu số 112/CK TC-NSNN:</t>
  </si>
  <si>
    <t xml:space="preserve">3. Công khai số liệu thực hiện dự toán ngân sách xã quý (06 tháng, năm) </t>
  </si>
  <si>
    <t>Biểu số 113/CK TC-NSNN:</t>
  </si>
  <si>
    <t>Cân đối ngân sách xã quý (06 tháng, năm) năm...</t>
  </si>
  <si>
    <t>Biểu số 114/CK TC-NSNN:</t>
  </si>
  <si>
    <t>Ước thực hiện thu ngân sách xã quý (06 tháng, năm) năm...</t>
  </si>
  <si>
    <t>Biểu số 115/CK TC-NSNN:</t>
  </si>
  <si>
    <t>Ước thực hiện chi ngân sách xã quý (06 tháng, năm) năm...</t>
  </si>
  <si>
    <t>4. Công khai số liệu quyết toán ngân sách xã và kết quả thực hiện các hoạt động tài chính khác ở xã đã được Hội đồng nhân dân cấp xã phê chuẩn</t>
  </si>
  <si>
    <t>Biểu số 116/CK TC-NSNN:</t>
  </si>
  <si>
    <t>Biểu số 117/CK TC-NSNN:</t>
  </si>
  <si>
    <t>Quyết toán thu ngân sách xã năm...</t>
  </si>
  <si>
    <t>Biểu số 118/CK TC-NSNN:</t>
  </si>
  <si>
    <t>Quyết toán chi ngân sách xã năm...</t>
  </si>
  <si>
    <t>Biểu số 119/CK TC-NSNN:</t>
  </si>
  <si>
    <t>Quyết toán chi đầu tư phát triển năm…</t>
  </si>
  <si>
    <t>Biểu số 120/CK TC-NSNN:</t>
  </si>
  <si>
    <t>Thực hiện thu, chi các hoạt động tài chính khác năm..</t>
  </si>
  <si>
    <t>PHẦN 02:  MẪU QUYẾT ĐỊNH CÔNG KHAI</t>
  </si>
  <si>
    <t>Mẫu số 04/QĐ-CKNS:</t>
  </si>
  <si>
    <t>Quyết định về việc công bố công khai dự toán (hoặc quyết toán) ngân sách nhà nước năm ... của các xã/phường/thị trấn.</t>
  </si>
  <si>
    <t>HỆ THỐNG BIỂU MẪU CÔNG KHAI NGÂN SÁCH XÃ VÀ CÁC HOẠT ĐỘNG TÀI CHÍNH Ở XÃ</t>
  </si>
  <si>
    <t>NỘI DUNG</t>
  </si>
  <si>
    <t>DỰ TOÁN</t>
  </si>
  <si>
    <t>NỘI DUNG CHI</t>
  </si>
  <si>
    <t>TỔNG SỐ THU</t>
  </si>
  <si>
    <t>TỔNG SỐ CHI</t>
  </si>
  <si>
    <t>I. Các khoản thu xã hưởng 100%</t>
  </si>
  <si>
    <t>I. Chi đầu tư phát triển</t>
  </si>
  <si>
    <t>II. Chi thường xuyên</t>
  </si>
  <si>
    <t xml:space="preserve">III. Thu bổ sung </t>
  </si>
  <si>
    <t>III. Dự phòng</t>
  </si>
  <si>
    <t>- Bổ sung cân đối</t>
  </si>
  <si>
    <t>- Bổ sung có mục tiêu</t>
  </si>
  <si>
    <t xml:space="preserve">IV. Thu chuyển nguồn </t>
  </si>
  <si>
    <t>ĐVT: 1.000 đồng</t>
  </si>
  <si>
    <r>
      <t xml:space="preserve">II. Các khoản thu phân chia theo tỷ lệ </t>
    </r>
    <r>
      <rPr>
        <vertAlign val="superscript"/>
        <sz val="13"/>
        <rFont val="Times New Roman"/>
        <family val="1"/>
      </rPr>
      <t>(1)</t>
    </r>
  </si>
  <si>
    <t>Ghi chú: (1) Bao gồm 4 khoản thu từ thuế, lệ phí luật NSNN quy định cho ngân sách xã hưởng và những khoản thu ngân sách địa phương được hưởng có phân chia theo tỷ lệ phần trăm (%) cho xã</t>
  </si>
  <si>
    <t>STT</t>
  </si>
  <si>
    <t>A</t>
  </si>
  <si>
    <t>B</t>
  </si>
  <si>
    <t>I</t>
  </si>
  <si>
    <t>Phí, lệ phí</t>
  </si>
  <si>
    <t>II</t>
  </si>
  <si>
    <t>III</t>
  </si>
  <si>
    <t>IV</t>
  </si>
  <si>
    <t>V</t>
  </si>
  <si>
    <t>Thu bổ sung từ ngân sách cấp trên</t>
  </si>
  <si>
    <t>TỔNG SỐ</t>
  </si>
  <si>
    <t>TỔNG CHI</t>
  </si>
  <si>
    <t>Chi các hoạt động kinh tế</t>
  </si>
  <si>
    <t>Chi khác</t>
  </si>
  <si>
    <t>Thường xuyên</t>
  </si>
  <si>
    <t>Đầu tư phát triển</t>
  </si>
  <si>
    <t>Tổng số</t>
  </si>
  <si>
    <t>Tên công trình</t>
  </si>
  <si>
    <t>Thời gian khởi công - hoàn thành</t>
  </si>
  <si>
    <t>Tổng dự toán được duyệt</t>
  </si>
  <si>
    <t>Trong đó thanh toán khối lượng năm trước</t>
  </si>
  <si>
    <t>Chia theo nguồn vốn</t>
  </si>
  <si>
    <t>Trong đó nguồn đóng góp của dân</t>
  </si>
  <si>
    <t>Nguồn cân đối ngân sách</t>
  </si>
  <si>
    <t>Nguồn đóng góp</t>
  </si>
  <si>
    <t>2. Các hoạt động sự nghiệp</t>
  </si>
  <si>
    <t>Thu</t>
  </si>
  <si>
    <t>Chi</t>
  </si>
  <si>
    <t>Chênh lệch (+) (-)</t>
  </si>
  <si>
    <t>Ghi chú: Chênh lệch (+) thu lớn hơn chi</t>
  </si>
  <si>
    <t>Chênh lệch (-) thu nhỏ hơn chi</t>
  </si>
  <si>
    <t>1. Các quỹ tài chính nhà nước ngoài ngân sách</t>
  </si>
  <si>
    <t>Vì người nghèo</t>
  </si>
  <si>
    <t>Quỹ đền ơn đáp nghĩa</t>
  </si>
  <si>
    <t xml:space="preserve"> +  Chợ</t>
  </si>
  <si>
    <t xml:space="preserve"> + Bến bãi</t>
  </si>
  <si>
    <t>Tổng</t>
  </si>
  <si>
    <t>(Dự toán được HĐND xã Quyết định)</t>
  </si>
  <si>
    <t>Biểu số 108/CK-TC-NSNN</t>
  </si>
  <si>
    <t>Biểu số 109/CK-TC-NSNN</t>
  </si>
  <si>
    <t>Biểu số 111/CK-TC-NSNN</t>
  </si>
  <si>
    <t>Biểu số 110/CK-TC-NSNN</t>
  </si>
  <si>
    <t>Biểu số 112/CK-TC-NSNN</t>
  </si>
  <si>
    <t>Thuế tài nguyên</t>
  </si>
  <si>
    <t>Thuế GTGT</t>
  </si>
  <si>
    <t>Thuế sử dụng đất phi nông nghiệp</t>
  </si>
  <si>
    <t>Thuế môn bài</t>
  </si>
  <si>
    <t>XÃ QUẢNG TÙNG</t>
  </si>
  <si>
    <t>ỦY BAN NHÂN DÂN</t>
  </si>
  <si>
    <t xml:space="preserve"> XÃ QUẢNG TÙNG</t>
  </si>
  <si>
    <t>Thuế tiêu thụ đặc biệt</t>
  </si>
  <si>
    <t xml:space="preserve"> - Giao thông</t>
  </si>
  <si>
    <t>Nội dung</t>
  </si>
  <si>
    <t>TỔNG THU NSNN</t>
  </si>
  <si>
    <t>Thu ngân sách trên địa bàn</t>
  </si>
  <si>
    <t>Thu NSĐP hưởng 100%</t>
  </si>
  <si>
    <t>Đất công, đất công ích</t>
  </si>
  <si>
    <t>Thu đóng góp của nhân dân</t>
  </si>
  <si>
    <t>Thu khác</t>
  </si>
  <si>
    <t>Thu NSĐP hưởng từ các khoản thu phân chia</t>
  </si>
  <si>
    <t>Lệ phí trước bạ nhà đất</t>
  </si>
  <si>
    <t>Thu cấp quyền sử dụng đất</t>
  </si>
  <si>
    <t>Thuế TNDN</t>
  </si>
  <si>
    <t>Thuế TNCN</t>
  </si>
  <si>
    <t>Thu cho thuê mặt đất, mặt nước</t>
  </si>
  <si>
    <t>Phí bảo vệ môi trường</t>
  </si>
  <si>
    <t>Thu cấp quyền khai thác khoáng sản</t>
  </si>
  <si>
    <t>Thu khác phân chia tỷ lệ</t>
  </si>
  <si>
    <t>Thu bổ sung cân đối ngân sách</t>
  </si>
  <si>
    <t>Thu bổ sung có mục tiêu</t>
  </si>
  <si>
    <t xml:space="preserve">Thu từ quỹ dự trữ tài chính </t>
  </si>
  <si>
    <t>Thu kết dư</t>
  </si>
  <si>
    <t>Thu chuyển nguồn từ năm trước chuyển sang</t>
  </si>
  <si>
    <t>Tổng thu
NSNN</t>
  </si>
  <si>
    <t>Thu 
NSĐP</t>
  </si>
  <si>
    <t>ĐVT:  đồng</t>
  </si>
  <si>
    <t>CÁC CƠ QUAN, TỔ CHỨC</t>
  </si>
  <si>
    <t>Xã đội</t>
  </si>
  <si>
    <t>Công an</t>
  </si>
  <si>
    <t>Sự nghiệp giáo dục</t>
  </si>
  <si>
    <t>Chi y tế, dân số và gia đình</t>
  </si>
  <si>
    <t>SN VHXH</t>
  </si>
  <si>
    <t>SN TDTT</t>
  </si>
  <si>
    <t>Chi phát thanh</t>
  </si>
  <si>
    <t>Sự nghiệp môi trường</t>
  </si>
  <si>
    <t>Chi hoạt động của cơ quan quản lý nhà nước, đảng, đoàn thể</t>
  </si>
  <si>
    <t>Chi bảo đảm xã hội</t>
  </si>
  <si>
    <t>CHI DỰ PHÒNG NGÂN SÁCH</t>
  </si>
  <si>
    <t>CHI CHUYỂN NGUỒN SANG NGÂN SÁCH NĂM SAU</t>
  </si>
  <si>
    <t>Dự án khởi công mới</t>
  </si>
  <si>
    <t>Lĩnh vực giáo dục</t>
  </si>
  <si>
    <t>Lĩnh vực kinh tế</t>
  </si>
  <si>
    <t>Thuỷ lợi</t>
  </si>
  <si>
    <t>XD kênh mương thôn Sơn Tùng</t>
  </si>
  <si>
    <t>Cấp thoát nước</t>
  </si>
  <si>
    <t>Giao thông</t>
  </si>
  <si>
    <t>XD đường Phúc Tây, Phúc Kiều</t>
  </si>
  <si>
    <t>Kiến thiết thị chính</t>
  </si>
  <si>
    <t>Hệ thống đèn chiếu sáng thôn Di Lộc</t>
  </si>
  <si>
    <t>Lĩnh vực văn hoá</t>
  </si>
  <si>
    <t>Dự án chuyển tiếp, hoàn thành</t>
  </si>
  <si>
    <t>Dân quân tự vệ</t>
  </si>
  <si>
    <t>Lĩnh vực văn hóa</t>
  </si>
  <si>
    <t>Nhà văn hoá Sơn Tùng</t>
  </si>
  <si>
    <t>Nhà văn hoá Di Lộc</t>
  </si>
  <si>
    <t>Quản lý nhà nước</t>
  </si>
  <si>
    <t>*</t>
  </si>
  <si>
    <t>2.1</t>
  </si>
  <si>
    <t>2.2</t>
  </si>
  <si>
    <t>Xây dựng hội trường, phòng làm việc và nâng cấp khuôn viên trụ sở UBND xã Quảng Tùng</t>
  </si>
  <si>
    <t>KCH kênh mương cấp 2 thôn Di Lộc, Phúc Kiều</t>
  </si>
  <si>
    <t>KCH kênh mương Cấp 2 Phúc Tây, Phúc Kiều</t>
  </si>
  <si>
    <t>Đường GTNT xóm Phúc Đông thôn Phúc Kiều xã Quảng Tùng (Giai đoạn 2)</t>
  </si>
  <si>
    <t>Hệ thống đèn chiếu sáng thôn Di Luân</t>
  </si>
  <si>
    <t>Xây dụng nhà lớp học 2 tầng 8 phòng trường TH Quảng Tùng</t>
  </si>
  <si>
    <t>Xây dựng thoát nước thôn Di Lộc</t>
  </si>
  <si>
    <t>Xây dựng tuyến kè thoát lũ khu dân cư thôn Di Lộc, xã Quảng Tùng</t>
  </si>
  <si>
    <t>Đường đình làng thôn Di Luân</t>
  </si>
  <si>
    <t>Đường giao thông và kênh mương nội đồng thôn Sơn Tùng, Quảng Tùng</t>
  </si>
  <si>
    <t>Nâng cấp tuyến đường từ Di tích lịch sử thôn Phúc Kiều đi đường Tỉnh lộ 22 và các tuyến đường giao thông nội đồng thôn Phúc Kiều, xã Quảng Tùng</t>
  </si>
  <si>
    <t>Tuyến đường đưa tang thôn Sơn Tùng</t>
  </si>
  <si>
    <t>Đường phía đông Chợ Quảng Tùng</t>
  </si>
  <si>
    <t>Đường GTNT xóm Phúc Đông thôn Phúc Kiều xã Quảng Tùng</t>
  </si>
  <si>
    <t>2.3</t>
  </si>
  <si>
    <t>2.4</t>
  </si>
  <si>
    <t>Cổng, hàng rào thôn Di Lộc</t>
  </si>
  <si>
    <t>Xây dựng khuôn viên nhà văn hoá thôn Phúc Kiều , xã Quảng Tùng</t>
  </si>
  <si>
    <t>Quốc phòng an ninh</t>
  </si>
  <si>
    <t>Dự toán năm 2024</t>
  </si>
  <si>
    <t>DỰ TOÁN THU NGÂN SÁCH XÃ NĂM 2024</t>
  </si>
  <si>
    <t>DỰ TOÁN CHI NGÂN SÁCH XÃ NĂM 2024</t>
  </si>
  <si>
    <t>DỰ TOÁN NĂM 2024</t>
  </si>
  <si>
    <t>DỰ TOÁN CHI ĐẦU TƯ PHÁT TRIỂN  NĂM 2024</t>
  </si>
  <si>
    <t>Giá trị thực hiện đến 31/12/2023</t>
  </si>
  <si>
    <t>Giá trị đã thanh toán đến 31/12/2023</t>
  </si>
  <si>
    <t>Quảng Tùng</t>
  </si>
  <si>
    <t>Lập quy hoạch chi tiết mở rộng khu vực trụ sở ủy ban nhân dân xã Quảng Tùng</t>
  </si>
  <si>
    <t>Xây dựng bê tông hoá tuyến đường giao thông nông thôn Phía nam kênh mương Vực Tròn tại hai thôn Sơn Tùng, Phúc Kiều, xã Quảng Tùng</t>
  </si>
  <si>
    <t>Quy hoạc chung xây dựng xã Quảng Tùng, huyện Quảng Trạch, tỉnh Quảng Bình</t>
  </si>
  <si>
    <t>Di Lộc</t>
  </si>
  <si>
    <t>Sơn Tùng</t>
  </si>
  <si>
    <t>Phúc Kiều</t>
  </si>
  <si>
    <t>Di Luan</t>
  </si>
  <si>
    <t>KẾ HOẠCH THU CHI CÁC HOẠT ĐỘNG TÀI CHÍNH KHÁC NĂM 2024</t>
  </si>
  <si>
    <t>ƯỚC THỰC HIỆN NĂM 2024</t>
  </si>
  <si>
    <t>KẾ HOẠCH NĂM 2024</t>
  </si>
  <si>
    <t>CÂN ĐỐI NGÂN SÁCH XÃ NĂM 2024</t>
  </si>
</sst>
</file>

<file path=xl/styles.xml><?xml version="1.0" encoding="utf-8"?>
<styleSheet xmlns="http://schemas.openxmlformats.org/spreadsheetml/2006/main">
  <numFmts count="5">
    <numFmt numFmtId="164" formatCode="_-* #,##0.00_-;\-* #,##0.00_-;_-* &quot;-&quot;??_-;_-@_-"/>
    <numFmt numFmtId="165" formatCode="_-* #,##0_-;\-* #,##0_-;_-* &quot;-&quot;??_-;_-@_-"/>
    <numFmt numFmtId="166" formatCode="_-* #,##0.00000_-;\-* #,##0.00000_-;_-* &quot;-&quot;??_-;_-@_-"/>
    <numFmt numFmtId="167" formatCode="_(* #,##0_);_(* \(#,##0\);_(* &quot;-&quot;??_);_(@_)"/>
    <numFmt numFmtId="168" formatCode="###,###"/>
  </numFmts>
  <fonts count="39">
    <font>
      <sz val="11"/>
      <color theme="1"/>
      <name val="Calibri"/>
      <family val="2"/>
      <scheme val="minor"/>
    </font>
    <font>
      <sz val="11"/>
      <color theme="1"/>
      <name val="Calibri"/>
      <family val="2"/>
      <scheme val="minor"/>
    </font>
    <font>
      <b/>
      <sz val="11"/>
      <color theme="1"/>
      <name val="Calibri"/>
      <family val="2"/>
      <scheme val="minor"/>
    </font>
    <font>
      <b/>
      <sz val="10"/>
      <color rgb="FF000000"/>
      <name val="Arial"/>
      <family val="2"/>
    </font>
    <font>
      <sz val="10"/>
      <color rgb="FF000000"/>
      <name val="Arial"/>
      <family val="2"/>
    </font>
    <font>
      <sz val="11"/>
      <color theme="1"/>
      <name val="Times New Roman"/>
      <family val="1"/>
    </font>
    <font>
      <b/>
      <sz val="13"/>
      <color theme="1"/>
      <name val="Times New Roman"/>
      <family val="1"/>
    </font>
    <font>
      <sz val="13"/>
      <color theme="1"/>
      <name val="Times New Roman"/>
      <family val="1"/>
    </font>
    <font>
      <b/>
      <sz val="13"/>
      <name val="Times New Roman"/>
      <family val="1"/>
    </font>
    <font>
      <sz val="13"/>
      <name val="Times New Roman"/>
      <family val="1"/>
    </font>
    <font>
      <vertAlign val="superscript"/>
      <sz val="13"/>
      <name val="Times New Roman"/>
      <family val="1"/>
    </font>
    <font>
      <i/>
      <sz val="10"/>
      <color rgb="FF000000"/>
      <name val="Times New Roman"/>
      <family val="1"/>
    </font>
    <font>
      <b/>
      <sz val="14"/>
      <color theme="1"/>
      <name val="Times New Roman"/>
      <family val="1"/>
    </font>
    <font>
      <i/>
      <sz val="13"/>
      <color theme="1"/>
      <name val="Times New Roman"/>
      <family val="1"/>
    </font>
    <font>
      <b/>
      <sz val="12"/>
      <name val="Times New Roman"/>
      <family val="1"/>
    </font>
    <font>
      <sz val="12"/>
      <name val="Times New Roman"/>
      <family val="1"/>
    </font>
    <font>
      <sz val="12"/>
      <color theme="1"/>
      <name val="Times New Roman"/>
      <family val="1"/>
    </font>
    <font>
      <sz val="11"/>
      <name val="Times New Roman"/>
      <family val="1"/>
    </font>
    <font>
      <b/>
      <sz val="11"/>
      <name val="Times New Roman"/>
      <family val="1"/>
    </font>
    <font>
      <b/>
      <i/>
      <sz val="12"/>
      <name val="Times New Roman"/>
      <family val="1"/>
    </font>
    <font>
      <b/>
      <i/>
      <sz val="11"/>
      <name val="Times New Roman"/>
      <family val="1"/>
    </font>
    <font>
      <i/>
      <sz val="13"/>
      <name val="Times New Roman"/>
      <family val="1"/>
    </font>
    <font>
      <sz val="10"/>
      <name val="Arial"/>
      <family val="2"/>
    </font>
    <font>
      <i/>
      <sz val="11"/>
      <name val="Times New Roman"/>
      <family val="1"/>
    </font>
    <font>
      <sz val="11"/>
      <name val="Calibri"/>
      <family val="2"/>
      <scheme val="minor"/>
    </font>
    <font>
      <b/>
      <sz val="14"/>
      <name val="Times New Roman"/>
      <family val="1"/>
    </font>
    <font>
      <sz val="11"/>
      <name val="Times"/>
      <family val="1"/>
    </font>
    <font>
      <i/>
      <sz val="12"/>
      <color theme="1"/>
      <name val="Times New Roman"/>
      <family val="1"/>
    </font>
    <font>
      <b/>
      <u/>
      <sz val="12"/>
      <name val="Times New Roman"/>
      <family val="1"/>
    </font>
    <font>
      <b/>
      <sz val="12"/>
      <color theme="1"/>
      <name val="Times New Roman"/>
      <family val="1"/>
    </font>
    <font>
      <sz val="13"/>
      <name val="VnTime"/>
    </font>
    <font>
      <sz val="12"/>
      <color theme="1"/>
      <name val="Calibri"/>
      <family val="2"/>
      <scheme val="minor"/>
    </font>
    <font>
      <b/>
      <u/>
      <sz val="11"/>
      <name val="Times New Roman"/>
      <family val="1"/>
    </font>
    <font>
      <b/>
      <sz val="11"/>
      <color theme="1"/>
      <name val="Times New Roman"/>
      <family val="1"/>
    </font>
    <font>
      <b/>
      <i/>
      <sz val="11"/>
      <name val="Calibri"/>
      <family val="2"/>
      <scheme val="minor"/>
    </font>
    <font>
      <sz val="12"/>
      <name val=".VnTime"/>
      <family val="2"/>
    </font>
    <font>
      <i/>
      <sz val="12"/>
      <name val="Times New Roman"/>
      <family val="1"/>
    </font>
    <font>
      <sz val="11"/>
      <color rgb="FFFF0000"/>
      <name val="Calibri"/>
      <family val="2"/>
      <scheme val="minor"/>
    </font>
    <font>
      <sz val="11"/>
      <color theme="3" tint="-0.499984740745262"/>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164" fontId="1" fillId="0" borderId="0" applyFont="0" applyFill="0" applyBorder="0" applyAlignment="0" applyProtection="0"/>
    <xf numFmtId="0" fontId="22" fillId="0" borderId="0"/>
    <xf numFmtId="0" fontId="15" fillId="0" borderId="0"/>
    <xf numFmtId="0" fontId="30" fillId="0" borderId="0"/>
    <xf numFmtId="0" fontId="16" fillId="0" borderId="0"/>
    <xf numFmtId="0" fontId="35" fillId="0" borderId="0"/>
    <xf numFmtId="0" fontId="1" fillId="0" borderId="0"/>
  </cellStyleXfs>
  <cellXfs count="170">
    <xf numFmtId="0" fontId="0" fillId="0" borderId="0" xfId="0"/>
    <xf numFmtId="0" fontId="4" fillId="0" borderId="1" xfId="0" applyFont="1" applyBorder="1" applyAlignment="1">
      <alignment wrapText="1"/>
    </xf>
    <xf numFmtId="0" fontId="5" fillId="0" borderId="0" xfId="0" applyFont="1"/>
    <xf numFmtId="0" fontId="6" fillId="0" borderId="0" xfId="0" applyFont="1"/>
    <xf numFmtId="0" fontId="7" fillId="0" borderId="0" xfId="0" applyFont="1"/>
    <xf numFmtId="0" fontId="7" fillId="0" borderId="0" xfId="0" applyFont="1" applyAlignment="1">
      <alignment horizontal="right"/>
    </xf>
    <xf numFmtId="0" fontId="9" fillId="0" borderId="1" xfId="0" applyFont="1" applyBorder="1" applyAlignment="1">
      <alignment vertical="top" wrapText="1"/>
    </xf>
    <xf numFmtId="0" fontId="7" fillId="0" borderId="0" xfId="0" applyFont="1" applyAlignment="1">
      <alignment vertical="center"/>
    </xf>
    <xf numFmtId="0" fontId="14" fillId="0" borderId="1" xfId="0" applyFont="1" applyBorder="1" applyAlignment="1">
      <alignment horizontal="center" vertical="top" wrapText="1"/>
    </xf>
    <xf numFmtId="0" fontId="15" fillId="0" borderId="1" xfId="0" applyFont="1" applyBorder="1" applyAlignment="1">
      <alignment horizontal="center" vertical="top" wrapText="1"/>
    </xf>
    <xf numFmtId="0" fontId="11" fillId="0" borderId="0" xfId="0" applyFont="1"/>
    <xf numFmtId="0" fontId="16" fillId="0" borderId="0" xfId="0" applyFont="1"/>
    <xf numFmtId="0" fontId="16" fillId="0" borderId="0" xfId="0" applyFont="1" applyAlignment="1">
      <alignment vertical="center"/>
    </xf>
    <xf numFmtId="164" fontId="7" fillId="0" borderId="0" xfId="1" applyFont="1" applyAlignment="1">
      <alignment horizontal="right"/>
    </xf>
    <xf numFmtId="165" fontId="7" fillId="0" borderId="0" xfId="1" applyNumberFormat="1" applyFont="1"/>
    <xf numFmtId="165" fontId="9" fillId="0" borderId="1" xfId="1" applyNumberFormat="1" applyFont="1" applyBorder="1" applyAlignment="1">
      <alignment vertical="top" wrapText="1"/>
    </xf>
    <xf numFmtId="166" fontId="7" fillId="0" borderId="0" xfId="1" applyNumberFormat="1" applyFont="1" applyAlignment="1">
      <alignment horizontal="right"/>
    </xf>
    <xf numFmtId="166" fontId="9" fillId="0" borderId="1" xfId="1" applyNumberFormat="1" applyFont="1" applyBorder="1" applyAlignment="1">
      <alignment vertical="top" wrapText="1"/>
    </xf>
    <xf numFmtId="166" fontId="7" fillId="0" borderId="0" xfId="1" applyNumberFormat="1" applyFont="1"/>
    <xf numFmtId="165" fontId="0" fillId="0" borderId="0" xfId="1" applyNumberFormat="1" applyFont="1"/>
    <xf numFmtId="0" fontId="19" fillId="0" borderId="1" xfId="0" applyFont="1" applyBorder="1" applyAlignment="1">
      <alignment horizontal="left" vertical="center" wrapText="1"/>
    </xf>
    <xf numFmtId="167" fontId="19" fillId="0" borderId="1" xfId="0" applyNumberFormat="1" applyFont="1" applyBorder="1" applyAlignment="1">
      <alignment vertical="center"/>
    </xf>
    <xf numFmtId="167" fontId="19" fillId="0" borderId="1" xfId="1" applyNumberFormat="1" applyFont="1" applyBorder="1" applyAlignment="1">
      <alignment vertical="center"/>
    </xf>
    <xf numFmtId="0" fontId="15" fillId="0" borderId="1" xfId="0" applyFont="1" applyBorder="1" applyAlignment="1">
      <alignment horizontal="left" vertical="center"/>
    </xf>
    <xf numFmtId="0" fontId="14" fillId="0" borderId="1" xfId="0" applyFont="1" applyBorder="1"/>
    <xf numFmtId="167" fontId="14" fillId="0" borderId="1" xfId="0" applyNumberFormat="1" applyFont="1" applyBorder="1"/>
    <xf numFmtId="0" fontId="5" fillId="0" borderId="1" xfId="0" applyFont="1" applyBorder="1" applyAlignment="1">
      <alignment horizontal="left" vertical="center"/>
    </xf>
    <xf numFmtId="167" fontId="5" fillId="0" borderId="1" xfId="1" applyNumberFormat="1" applyFont="1" applyBorder="1" applyAlignment="1">
      <alignment vertical="center"/>
    </xf>
    <xf numFmtId="167" fontId="5" fillId="0" borderId="1" xfId="0" applyNumberFormat="1" applyFont="1" applyBorder="1" applyAlignment="1">
      <alignment vertical="center"/>
    </xf>
    <xf numFmtId="0" fontId="5" fillId="0" borderId="1" xfId="0" applyFont="1" applyBorder="1" applyAlignment="1">
      <alignment vertical="center"/>
    </xf>
    <xf numFmtId="0" fontId="14" fillId="0" borderId="1" xfId="0" applyFont="1" applyBorder="1" applyAlignment="1">
      <alignment horizontal="center" vertical="center" wrapText="1"/>
    </xf>
    <xf numFmtId="0" fontId="8" fillId="0" borderId="1" xfId="0" applyFont="1" applyBorder="1" applyAlignment="1">
      <alignment horizontal="center" vertical="center" wrapText="1"/>
    </xf>
    <xf numFmtId="165" fontId="8" fillId="0" borderId="1" xfId="1" applyNumberFormat="1" applyFont="1" applyBorder="1" applyAlignment="1">
      <alignment horizontal="center" vertical="center" wrapText="1"/>
    </xf>
    <xf numFmtId="0" fontId="13" fillId="0" borderId="0" xfId="0" applyFont="1"/>
    <xf numFmtId="165" fontId="18" fillId="0" borderId="1" xfId="1" applyNumberFormat="1" applyFont="1" applyBorder="1" applyAlignment="1">
      <alignment vertical="center" wrapText="1"/>
    </xf>
    <xf numFmtId="165" fontId="20" fillId="0" borderId="1" xfId="1" applyNumberFormat="1" applyFont="1" applyBorder="1" applyAlignment="1">
      <alignment vertical="center" wrapText="1"/>
    </xf>
    <xf numFmtId="3" fontId="17" fillId="0" borderId="1" xfId="2" applyNumberFormat="1" applyFont="1" applyFill="1" applyBorder="1" applyAlignment="1">
      <alignment horizontal="center" vertical="center" wrapText="1"/>
    </xf>
    <xf numFmtId="165" fontId="17" fillId="0" borderId="1" xfId="1" applyNumberFormat="1" applyFont="1" applyBorder="1" applyAlignment="1">
      <alignment vertical="center" wrapText="1"/>
    </xf>
    <xf numFmtId="3" fontId="20" fillId="0" borderId="1" xfId="2" applyNumberFormat="1" applyFont="1" applyFill="1" applyBorder="1" applyAlignment="1">
      <alignment horizontal="center" vertical="center" wrapText="1"/>
    </xf>
    <xf numFmtId="3" fontId="17" fillId="0" borderId="1" xfId="2" quotePrefix="1" applyNumberFormat="1" applyFont="1" applyFill="1" applyBorder="1" applyAlignment="1">
      <alignment horizontal="center" vertical="center" wrapText="1"/>
    </xf>
    <xf numFmtId="166" fontId="8" fillId="0" borderId="1" xfId="1" applyNumberFormat="1" applyFont="1" applyBorder="1" applyAlignment="1">
      <alignment horizontal="center" vertical="center" wrapText="1"/>
    </xf>
    <xf numFmtId="165" fontId="8" fillId="0" borderId="1" xfId="1" applyNumberFormat="1" applyFont="1" applyBorder="1" applyAlignment="1">
      <alignment vertical="center" wrapText="1"/>
    </xf>
    <xf numFmtId="0" fontId="17"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164" fontId="13" fillId="0" borderId="0" xfId="1" applyFont="1"/>
    <xf numFmtId="14" fontId="13" fillId="0" borderId="0" xfId="0" applyNumberFormat="1" applyFont="1"/>
    <xf numFmtId="0" fontId="24" fillId="0" borderId="0" xfId="0" applyFont="1"/>
    <xf numFmtId="0" fontId="8" fillId="0" borderId="0" xfId="0" applyFont="1"/>
    <xf numFmtId="0" fontId="9" fillId="0" borderId="0" xfId="0" applyFont="1"/>
    <xf numFmtId="165" fontId="9" fillId="0" borderId="0" xfId="1" applyNumberFormat="1" applyFont="1"/>
    <xf numFmtId="165" fontId="24" fillId="0" borderId="0" xfId="1" applyNumberFormat="1" applyFont="1"/>
    <xf numFmtId="165" fontId="9" fillId="0" borderId="0" xfId="1" applyNumberFormat="1" applyFont="1" applyAlignment="1">
      <alignment horizontal="right"/>
    </xf>
    <xf numFmtId="0" fontId="24" fillId="2" borderId="0" xfId="0" applyFont="1" applyFill="1"/>
    <xf numFmtId="165" fontId="24" fillId="2" borderId="0" xfId="0" applyNumberFormat="1" applyFont="1" applyFill="1"/>
    <xf numFmtId="165" fontId="17" fillId="0" borderId="1" xfId="1" applyNumberFormat="1" applyFont="1" applyBorder="1" applyAlignment="1">
      <alignment vertical="center"/>
    </xf>
    <xf numFmtId="165" fontId="18" fillId="0" borderId="1" xfId="1" applyNumberFormat="1" applyFont="1" applyBorder="1" applyAlignment="1">
      <alignment vertical="center"/>
    </xf>
    <xf numFmtId="0" fontId="26" fillId="0" borderId="0" xfId="0" applyFont="1"/>
    <xf numFmtId="165" fontId="24" fillId="0" borderId="0" xfId="0" applyNumberFormat="1" applyFont="1"/>
    <xf numFmtId="165" fontId="26" fillId="0" borderId="0" xfId="0" applyNumberFormat="1" applyFont="1"/>
    <xf numFmtId="0" fontId="14" fillId="0" borderId="1" xfId="0" applyFont="1" applyBorder="1" applyAlignment="1">
      <alignment horizontal="center"/>
    </xf>
    <xf numFmtId="0" fontId="17" fillId="0" borderId="1" xfId="0" applyFont="1" applyBorder="1" applyAlignment="1">
      <alignment horizontal="center"/>
    </xf>
    <xf numFmtId="0" fontId="17" fillId="0" borderId="1" xfId="0" applyFont="1" applyBorder="1"/>
    <xf numFmtId="0" fontId="23" fillId="0" borderId="1" xfId="0" applyFont="1" applyBorder="1" applyAlignment="1">
      <alignment horizontal="center"/>
    </xf>
    <xf numFmtId="0" fontId="27" fillId="0" borderId="1" xfId="0" applyFont="1" applyBorder="1"/>
    <xf numFmtId="0" fontId="25" fillId="0" borderId="1" xfId="0" applyFont="1" applyBorder="1" applyAlignment="1">
      <alignment horizontal="center"/>
    </xf>
    <xf numFmtId="0" fontId="25" fillId="0" borderId="1" xfId="0" applyFont="1" applyBorder="1"/>
    <xf numFmtId="0" fontId="25" fillId="0" borderId="1" xfId="0" applyFont="1" applyBorder="1" applyAlignment="1">
      <alignment wrapText="1"/>
    </xf>
    <xf numFmtId="3" fontId="28" fillId="0" borderId="1" xfId="0" applyNumberFormat="1" applyFont="1" applyBorder="1"/>
    <xf numFmtId="3" fontId="14" fillId="0" borderId="1" xfId="0" applyNumberFormat="1" applyFont="1" applyBorder="1"/>
    <xf numFmtId="3" fontId="15" fillId="0" borderId="1" xfId="0" applyNumberFormat="1" applyFont="1" applyBorder="1"/>
    <xf numFmtId="3" fontId="29" fillId="0" borderId="1" xfId="0" applyNumberFormat="1" applyFont="1" applyBorder="1"/>
    <xf numFmtId="0" fontId="5" fillId="0" borderId="1" xfId="0" applyFont="1" applyBorder="1"/>
    <xf numFmtId="0" fontId="15" fillId="0" borderId="1" xfId="0" applyFont="1" applyBorder="1" applyAlignment="1">
      <alignment horizontal="center" wrapText="1"/>
    </xf>
    <xf numFmtId="0" fontId="14" fillId="0" borderId="1" xfId="0" applyFont="1" applyBorder="1" applyAlignment="1">
      <alignment vertical="center"/>
    </xf>
    <xf numFmtId="0" fontId="15" fillId="0" borderId="1" xfId="0" applyFont="1" applyBorder="1" applyAlignment="1">
      <alignment horizontal="center" vertical="center"/>
    </xf>
    <xf numFmtId="0" fontId="15" fillId="0" borderId="1" xfId="0" applyFont="1" applyBorder="1" applyAlignment="1">
      <alignment vertical="center"/>
    </xf>
    <xf numFmtId="168" fontId="15" fillId="0" borderId="1" xfId="4" applyNumberFormat="1" applyFont="1" applyFill="1" applyBorder="1" applyAlignment="1">
      <alignment vertical="center" wrapText="1"/>
    </xf>
    <xf numFmtId="0" fontId="14" fillId="0" borderId="1" xfId="0" applyFont="1" applyBorder="1" applyAlignment="1">
      <alignment vertical="center" wrapText="1"/>
    </xf>
    <xf numFmtId="165" fontId="15" fillId="0" borderId="1" xfId="1" applyNumberFormat="1" applyFont="1" applyBorder="1" applyAlignment="1">
      <alignment horizontal="center" vertical="top" wrapText="1"/>
    </xf>
    <xf numFmtId="165" fontId="15" fillId="0" borderId="1" xfId="1" applyNumberFormat="1" applyFont="1" applyBorder="1" applyAlignment="1">
      <alignment horizontal="center" wrapText="1"/>
    </xf>
    <xf numFmtId="0" fontId="31" fillId="0" borderId="0" xfId="0" applyFont="1"/>
    <xf numFmtId="165" fontId="14" fillId="0" borderId="1" xfId="1" applyNumberFormat="1" applyFont="1" applyBorder="1" applyAlignment="1">
      <alignment horizontal="center" wrapText="1"/>
    </xf>
    <xf numFmtId="165" fontId="31" fillId="0" borderId="0" xfId="0" applyNumberFormat="1" applyFont="1"/>
    <xf numFmtId="165" fontId="14" fillId="0" borderId="1" xfId="1" applyNumberFormat="1" applyFont="1" applyBorder="1" applyAlignment="1">
      <alignment horizontal="center" vertical="top" wrapText="1"/>
    </xf>
    <xf numFmtId="3" fontId="32" fillId="0" borderId="1" xfId="2" applyNumberFormat="1" applyFont="1" applyFill="1" applyBorder="1" applyAlignment="1">
      <alignment horizontal="left" vertical="center" wrapText="1"/>
    </xf>
    <xf numFmtId="1" fontId="18" fillId="0" borderId="1" xfId="2" applyNumberFormat="1" applyFont="1" applyFill="1" applyBorder="1" applyAlignment="1">
      <alignment horizontal="left" vertical="center" wrapText="1"/>
    </xf>
    <xf numFmtId="0" fontId="20" fillId="0" borderId="1" xfId="3" applyFont="1" applyFill="1" applyBorder="1" applyAlignment="1">
      <alignment horizontal="left" vertical="center" wrapText="1"/>
    </xf>
    <xf numFmtId="0" fontId="18" fillId="0" borderId="1" xfId="3" applyFont="1" applyFill="1" applyBorder="1" applyAlignment="1">
      <alignment horizontal="left" vertical="center" wrapText="1"/>
    </xf>
    <xf numFmtId="0" fontId="18" fillId="0" borderId="1" xfId="0" applyFont="1" applyFill="1" applyBorder="1" applyAlignment="1">
      <alignment horizontal="left" vertical="center" wrapText="1"/>
    </xf>
    <xf numFmtId="49" fontId="32" fillId="0" borderId="1" xfId="2" quotePrefix="1" applyNumberFormat="1" applyFont="1" applyFill="1" applyBorder="1" applyAlignment="1">
      <alignment horizontal="center" vertical="center" wrapText="1"/>
    </xf>
    <xf numFmtId="1" fontId="18" fillId="0" borderId="1" xfId="2" applyNumberFormat="1" applyFont="1" applyFill="1" applyBorder="1" applyAlignment="1">
      <alignment horizontal="center" vertical="center"/>
    </xf>
    <xf numFmtId="1" fontId="17" fillId="0" borderId="1" xfId="2" applyNumberFormat="1" applyFont="1" applyFill="1" applyBorder="1" applyAlignment="1">
      <alignment horizontal="center" vertical="center"/>
    </xf>
    <xf numFmtId="1" fontId="20" fillId="0" borderId="1" xfId="2" applyNumberFormat="1" applyFont="1" applyFill="1" applyBorder="1" applyAlignment="1">
      <alignment horizontal="center" vertical="center"/>
    </xf>
    <xf numFmtId="1" fontId="17" fillId="0" borderId="1" xfId="2" quotePrefix="1" applyNumberFormat="1" applyFont="1" applyFill="1" applyBorder="1" applyAlignment="1">
      <alignment horizontal="center" vertical="center"/>
    </xf>
    <xf numFmtId="1" fontId="18" fillId="0" borderId="1" xfId="2" quotePrefix="1" applyNumberFormat="1" applyFont="1" applyFill="1" applyBorder="1" applyAlignment="1">
      <alignment horizontal="center" vertical="center"/>
    </xf>
    <xf numFmtId="3" fontId="32" fillId="0" borderId="1" xfId="2" quotePrefix="1" applyNumberFormat="1" applyFont="1" applyFill="1" applyBorder="1" applyAlignment="1">
      <alignment horizontal="center" vertical="center" wrapText="1"/>
    </xf>
    <xf numFmtId="3" fontId="18" fillId="0" borderId="1" xfId="2" applyNumberFormat="1" applyFont="1" applyFill="1" applyBorder="1" applyAlignment="1">
      <alignment horizontal="center" vertical="center" wrapText="1"/>
    </xf>
    <xf numFmtId="0" fontId="5" fillId="0" borderId="1" xfId="0" applyFont="1" applyBorder="1" applyAlignment="1">
      <alignment horizontal="center" vertical="center"/>
    </xf>
    <xf numFmtId="165" fontId="17" fillId="3" borderId="1" xfId="1" applyNumberFormat="1" applyFont="1" applyFill="1" applyBorder="1" applyAlignment="1">
      <alignment vertical="center" wrapText="1"/>
    </xf>
    <xf numFmtId="0" fontId="24" fillId="3" borderId="0" xfId="0" applyFont="1" applyFill="1"/>
    <xf numFmtId="0" fontId="34" fillId="0" borderId="0" xfId="0" applyFont="1"/>
    <xf numFmtId="165" fontId="20" fillId="3" borderId="1" xfId="1" applyNumberFormat="1" applyFont="1" applyFill="1" applyBorder="1" applyAlignment="1">
      <alignment vertical="center" wrapText="1"/>
    </xf>
    <xf numFmtId="165" fontId="17" fillId="3" borderId="1" xfId="1" applyNumberFormat="1" applyFont="1" applyFill="1" applyBorder="1" applyAlignment="1">
      <alignment vertical="center"/>
    </xf>
    <xf numFmtId="167" fontId="16" fillId="0" borderId="1" xfId="1" applyNumberFormat="1" applyFont="1" applyBorder="1" applyAlignment="1">
      <alignment vertical="center"/>
    </xf>
    <xf numFmtId="165" fontId="18" fillId="0" borderId="1" xfId="1" applyNumberFormat="1" applyFont="1" applyBorder="1"/>
    <xf numFmtId="165" fontId="17" fillId="0" borderId="1" xfId="1" applyNumberFormat="1" applyFont="1" applyBorder="1"/>
    <xf numFmtId="165" fontId="17" fillId="3" borderId="1" xfId="1" applyNumberFormat="1" applyFont="1" applyFill="1" applyBorder="1"/>
    <xf numFmtId="1" fontId="23" fillId="0" borderId="1" xfId="2" applyNumberFormat="1" applyFont="1" applyFill="1" applyBorder="1" applyAlignment="1">
      <alignment horizontal="center" vertical="center"/>
    </xf>
    <xf numFmtId="0" fontId="18" fillId="0" borderId="1" xfId="0" applyFont="1" applyBorder="1" applyAlignment="1">
      <alignment horizontal="center" vertical="center"/>
    </xf>
    <xf numFmtId="0" fontId="20" fillId="0" borderId="1" xfId="0" applyFont="1" applyBorder="1" applyAlignment="1">
      <alignment horizontal="center" vertical="center"/>
    </xf>
    <xf numFmtId="0" fontId="23" fillId="0" borderId="1" xfId="0" applyFont="1" applyBorder="1" applyAlignment="1">
      <alignment horizontal="center" vertical="center"/>
    </xf>
    <xf numFmtId="0" fontId="17" fillId="0" borderId="1" xfId="0" applyFont="1" applyBorder="1" applyAlignment="1">
      <alignment horizontal="center" vertical="center"/>
    </xf>
    <xf numFmtId="0" fontId="33" fillId="0" borderId="1" xfId="0" applyFont="1" applyBorder="1" applyAlignment="1">
      <alignment horizontal="center" vertical="center"/>
    </xf>
    <xf numFmtId="165" fontId="23" fillId="0" borderId="1" xfId="1" applyNumberFormat="1" applyFont="1" applyBorder="1" applyAlignment="1">
      <alignment vertical="center" wrapText="1"/>
    </xf>
    <xf numFmtId="167" fontId="15" fillId="0" borderId="1" xfId="1" applyNumberFormat="1" applyFont="1" applyBorder="1" applyAlignment="1">
      <alignment vertical="center" wrapText="1"/>
    </xf>
    <xf numFmtId="0" fontId="14" fillId="0" borderId="1" xfId="0" applyFont="1" applyBorder="1" applyAlignment="1">
      <alignment horizontal="center" vertical="center"/>
    </xf>
    <xf numFmtId="0" fontId="16" fillId="0" borderId="1" xfId="0" applyFont="1" applyBorder="1"/>
    <xf numFmtId="0" fontId="14" fillId="0" borderId="1" xfId="0" applyFont="1" applyBorder="1" applyAlignment="1">
      <alignment horizontal="center" vertical="center" wrapText="1"/>
    </xf>
    <xf numFmtId="165" fontId="14" fillId="0" borderId="1" xfId="1" applyNumberFormat="1" applyFont="1" applyBorder="1" applyAlignment="1">
      <alignment horizontal="center" vertical="center" wrapText="1"/>
    </xf>
    <xf numFmtId="165" fontId="18" fillId="0" borderId="1" xfId="1" applyNumberFormat="1" applyFont="1" applyBorder="1" applyAlignment="1">
      <alignment horizontal="center" vertical="center" wrapText="1"/>
    </xf>
    <xf numFmtId="0" fontId="3" fillId="0" borderId="1" xfId="0" applyFont="1" applyBorder="1" applyAlignment="1">
      <alignment wrapText="1"/>
    </xf>
    <xf numFmtId="0" fontId="2" fillId="0" borderId="0" xfId="0" applyFont="1" applyAlignment="1">
      <alignment horizontal="center"/>
    </xf>
    <xf numFmtId="0" fontId="0" fillId="0" borderId="0" xfId="0" applyAlignment="1">
      <alignment horizontal="center"/>
    </xf>
    <xf numFmtId="0" fontId="11" fillId="0" borderId="2" xfId="0" applyFont="1" applyBorder="1" applyAlignment="1">
      <alignment horizontal="left" wrapText="1"/>
    </xf>
    <xf numFmtId="0" fontId="11" fillId="0" borderId="2" xfId="0" applyFont="1" applyBorder="1" applyAlignment="1">
      <alignment horizontal="left"/>
    </xf>
    <xf numFmtId="0" fontId="7" fillId="0" borderId="0" xfId="0" applyFont="1" applyAlignment="1">
      <alignment horizontal="center"/>
    </xf>
    <xf numFmtId="0" fontId="6" fillId="0" borderId="0" xfId="0" applyFont="1" applyAlignment="1">
      <alignment horizontal="center"/>
    </xf>
    <xf numFmtId="0" fontId="12" fillId="0" borderId="0" xfId="0" applyFont="1" applyAlignment="1">
      <alignment horizontal="center"/>
    </xf>
    <xf numFmtId="0" fontId="13" fillId="0" borderId="0" xfId="0" applyFont="1" applyAlignment="1">
      <alignment horizont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1" xfId="0" applyFont="1" applyBorder="1" applyAlignment="1">
      <alignment horizontal="center" vertical="center"/>
    </xf>
    <xf numFmtId="0" fontId="16" fillId="0" borderId="1" xfId="0" applyFont="1" applyBorder="1"/>
    <xf numFmtId="0" fontId="14" fillId="0" borderId="1" xfId="0" applyFont="1" applyBorder="1" applyAlignment="1">
      <alignment horizontal="center" vertical="center" wrapText="1"/>
    </xf>
    <xf numFmtId="165" fontId="14" fillId="0" borderId="1" xfId="1" applyNumberFormat="1" applyFont="1" applyBorder="1" applyAlignment="1">
      <alignment horizontal="center" vertical="center" wrapText="1"/>
    </xf>
    <xf numFmtId="0" fontId="18" fillId="0" borderId="1" xfId="0" applyFont="1" applyBorder="1" applyAlignment="1">
      <alignment horizontal="center" vertical="center" wrapText="1"/>
    </xf>
    <xf numFmtId="165" fontId="18" fillId="0" borderId="1" xfId="1" applyNumberFormat="1" applyFont="1" applyBorder="1" applyAlignment="1">
      <alignment horizontal="center" vertical="center" wrapText="1"/>
    </xf>
    <xf numFmtId="0" fontId="25" fillId="0" borderId="0" xfId="0" applyFont="1" applyAlignment="1">
      <alignment horizontal="center"/>
    </xf>
    <xf numFmtId="0" fontId="21" fillId="0" borderId="0" xfId="0" applyFont="1" applyAlignment="1">
      <alignment horizontal="center"/>
    </xf>
    <xf numFmtId="3" fontId="36" fillId="0" borderId="1" xfId="0" applyNumberFormat="1" applyFont="1" applyBorder="1"/>
    <xf numFmtId="0" fontId="36" fillId="0" borderId="1" xfId="0" applyFont="1" applyBorder="1"/>
    <xf numFmtId="0" fontId="15" fillId="0" borderId="1" xfId="0" applyFont="1" applyBorder="1" applyAlignment="1">
      <alignment horizontal="center"/>
    </xf>
    <xf numFmtId="0" fontId="15" fillId="0" borderId="1" xfId="0" applyFont="1" applyBorder="1"/>
    <xf numFmtId="3" fontId="16" fillId="0" borderId="1" xfId="0" applyNumberFormat="1" applyFont="1" applyBorder="1"/>
    <xf numFmtId="167" fontId="15" fillId="0" borderId="1" xfId="1" applyNumberFormat="1" applyFont="1" applyBorder="1"/>
    <xf numFmtId="3" fontId="15" fillId="0" borderId="1" xfId="0" applyNumberFormat="1" applyFont="1" applyBorder="1" applyAlignment="1">
      <alignment horizontal="right"/>
    </xf>
    <xf numFmtId="0" fontId="17" fillId="0" borderId="1" xfId="6" applyFont="1" applyBorder="1" applyAlignment="1">
      <alignment vertical="center" wrapText="1"/>
    </xf>
    <xf numFmtId="167" fontId="18" fillId="0" borderId="1" xfId="1" quotePrefix="1" applyNumberFormat="1" applyFont="1" applyFill="1" applyBorder="1" applyAlignment="1">
      <alignment horizontal="center" vertical="center" wrapText="1"/>
    </xf>
    <xf numFmtId="167" fontId="20" fillId="0" borderId="1" xfId="1" quotePrefix="1" applyNumberFormat="1" applyFont="1" applyFill="1" applyBorder="1" applyAlignment="1">
      <alignment horizontal="center" vertical="center" wrapText="1"/>
    </xf>
    <xf numFmtId="167" fontId="17" fillId="0" borderId="1" xfId="1" quotePrefix="1" applyNumberFormat="1" applyFont="1" applyFill="1" applyBorder="1" applyAlignment="1">
      <alignment horizontal="center" vertical="center" wrapText="1"/>
    </xf>
    <xf numFmtId="165" fontId="23" fillId="3" borderId="1" xfId="1" applyNumberFormat="1" applyFont="1" applyFill="1" applyBorder="1" applyAlignment="1">
      <alignment vertical="center" wrapText="1"/>
    </xf>
    <xf numFmtId="0" fontId="37" fillId="0" borderId="0" xfId="0" applyFont="1"/>
    <xf numFmtId="165" fontId="37" fillId="0" borderId="0" xfId="0" applyNumberFormat="1" applyFont="1"/>
    <xf numFmtId="0" fontId="38" fillId="0" borderId="0" xfId="0" applyFont="1"/>
    <xf numFmtId="165" fontId="38" fillId="0" borderId="0" xfId="0" applyNumberFormat="1" applyFont="1"/>
    <xf numFmtId="165" fontId="17" fillId="0" borderId="1" xfId="1" applyNumberFormat="1" applyFont="1" applyFill="1" applyBorder="1"/>
    <xf numFmtId="0" fontId="17" fillId="0" borderId="1" xfId="0" applyFont="1" applyFill="1" applyBorder="1" applyAlignment="1">
      <alignment vertical="center" wrapText="1"/>
    </xf>
    <xf numFmtId="167" fontId="17" fillId="0" borderId="1" xfId="1" applyNumberFormat="1" applyFont="1" applyFill="1" applyBorder="1" applyAlignment="1">
      <alignment vertical="center"/>
    </xf>
    <xf numFmtId="0" fontId="17" fillId="3"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7" fillId="0" borderId="1" xfId="5" applyFont="1" applyBorder="1" applyAlignment="1">
      <alignment vertical="center" wrapText="1"/>
    </xf>
    <xf numFmtId="0" fontId="17" fillId="0" borderId="1" xfId="6" applyFont="1" applyFill="1" applyBorder="1" applyAlignment="1">
      <alignment vertical="center" wrapText="1"/>
    </xf>
    <xf numFmtId="0" fontId="17" fillId="0" borderId="1" xfId="0" applyFont="1" applyFill="1" applyBorder="1" applyAlignment="1">
      <alignment horizontal="justify" vertical="center" wrapText="1"/>
    </xf>
    <xf numFmtId="0" fontId="17" fillId="0" borderId="1" xfId="0" applyFont="1" applyBorder="1" applyAlignment="1">
      <alignment wrapText="1"/>
    </xf>
    <xf numFmtId="0" fontId="17" fillId="0" borderId="1" xfId="7" applyFont="1" applyFill="1" applyBorder="1" applyAlignment="1">
      <alignment vertical="center" wrapText="1"/>
    </xf>
    <xf numFmtId="0" fontId="18" fillId="0" borderId="1" xfId="0" applyFont="1" applyBorder="1" applyAlignment="1">
      <alignment horizontal="left" vertical="center" wrapText="1"/>
    </xf>
    <xf numFmtId="0" fontId="23" fillId="0" borderId="1" xfId="0" applyFont="1" applyBorder="1" applyAlignment="1">
      <alignment horizontal="left" vertical="center" wrapText="1"/>
    </xf>
    <xf numFmtId="0" fontId="18" fillId="0" borderId="1" xfId="0" applyFont="1" applyBorder="1" applyAlignment="1">
      <alignment horizontal="left" vertical="center"/>
    </xf>
    <xf numFmtId="0" fontId="9" fillId="0" borderId="0" xfId="0" applyFont="1" applyAlignment="1">
      <alignment horizontal="right"/>
    </xf>
    <xf numFmtId="165" fontId="15" fillId="0" borderId="1" xfId="1" applyNumberFormat="1" applyFont="1" applyBorder="1"/>
  </cellXfs>
  <cellStyles count="8">
    <cellStyle name="Comma" xfId="1" builtinId="3"/>
    <cellStyle name="Normal" xfId="0" builtinId="0"/>
    <cellStyle name="Normal 10 2" xfId="7"/>
    <cellStyle name="Normal 2 2_Bieu Ke hoach dau tu cong 2018-Q.Trach-TT03-UBND.10.2017" xfId="3"/>
    <cellStyle name="Normal 3 3" xfId="6"/>
    <cellStyle name="Normal 6" xfId="5"/>
    <cellStyle name="Normal_Bieu mau (CV )" xfId="2"/>
    <cellStyle name="Normal_Chi NSTW NSDP 2002 - PL"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123825</xdr:colOff>
      <xdr:row>2</xdr:row>
      <xdr:rowOff>28575</xdr:rowOff>
    </xdr:from>
    <xdr:to>
      <xdr:col>0</xdr:col>
      <xdr:colOff>1066800</xdr:colOff>
      <xdr:row>2</xdr:row>
      <xdr:rowOff>38100</xdr:rowOff>
    </xdr:to>
    <xdr:cxnSp macro="">
      <xdr:nvCxnSpPr>
        <xdr:cNvPr id="3" name="Straight Connector 2"/>
        <xdr:cNvCxnSpPr/>
      </xdr:nvCxnSpPr>
      <xdr:spPr>
        <a:xfrm flipV="1">
          <a:off x="123825" y="447675"/>
          <a:ext cx="9429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2</xdr:row>
      <xdr:rowOff>0</xdr:rowOff>
    </xdr:from>
    <xdr:to>
      <xdr:col>1</xdr:col>
      <xdr:colOff>742950</xdr:colOff>
      <xdr:row>2</xdr:row>
      <xdr:rowOff>9525</xdr:rowOff>
    </xdr:to>
    <xdr:cxnSp macro="">
      <xdr:nvCxnSpPr>
        <xdr:cNvPr id="2" name="Straight Connector 1"/>
        <xdr:cNvCxnSpPr/>
      </xdr:nvCxnSpPr>
      <xdr:spPr>
        <a:xfrm flipV="1">
          <a:off x="152400" y="419100"/>
          <a:ext cx="9429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152400</xdr:colOff>
      <xdr:row>2</xdr:row>
      <xdr:rowOff>28575</xdr:rowOff>
    </xdr:from>
    <xdr:to>
      <xdr:col>1</xdr:col>
      <xdr:colOff>733425</xdr:colOff>
      <xdr:row>2</xdr:row>
      <xdr:rowOff>38100</xdr:rowOff>
    </xdr:to>
    <xdr:cxnSp macro="">
      <xdr:nvCxnSpPr>
        <xdr:cNvPr id="2" name="Straight Connector 1"/>
        <xdr:cNvCxnSpPr/>
      </xdr:nvCxnSpPr>
      <xdr:spPr>
        <a:xfrm flipV="1">
          <a:off x="152400" y="447675"/>
          <a:ext cx="9429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190500</xdr:colOff>
      <xdr:row>2</xdr:row>
      <xdr:rowOff>66675</xdr:rowOff>
    </xdr:from>
    <xdr:to>
      <xdr:col>1</xdr:col>
      <xdr:colOff>1133475</xdr:colOff>
      <xdr:row>2</xdr:row>
      <xdr:rowOff>76200</xdr:rowOff>
    </xdr:to>
    <xdr:cxnSp macro="">
      <xdr:nvCxnSpPr>
        <xdr:cNvPr id="2" name="Straight Connector 1"/>
        <xdr:cNvCxnSpPr/>
      </xdr:nvCxnSpPr>
      <xdr:spPr>
        <a:xfrm flipV="1">
          <a:off x="190500" y="485775"/>
          <a:ext cx="9429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314325</xdr:colOff>
      <xdr:row>2</xdr:row>
      <xdr:rowOff>47625</xdr:rowOff>
    </xdr:from>
    <xdr:to>
      <xdr:col>0</xdr:col>
      <xdr:colOff>1257300</xdr:colOff>
      <xdr:row>2</xdr:row>
      <xdr:rowOff>57150</xdr:rowOff>
    </xdr:to>
    <xdr:cxnSp macro="">
      <xdr:nvCxnSpPr>
        <xdr:cNvPr id="2" name="Straight Connector 1"/>
        <xdr:cNvCxnSpPr/>
      </xdr:nvCxnSpPr>
      <xdr:spPr>
        <a:xfrm flipV="1">
          <a:off x="314325" y="466725"/>
          <a:ext cx="9429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B27"/>
  <sheetViews>
    <sheetView topLeftCell="A15" workbookViewId="0">
      <selection activeCell="A20" sqref="A20:XFD20"/>
    </sheetView>
  </sheetViews>
  <sheetFormatPr defaultRowHeight="15"/>
  <cols>
    <col min="1" max="1" width="26" customWidth="1"/>
    <col min="2" max="2" width="56.28515625" customWidth="1"/>
  </cols>
  <sheetData>
    <row r="1" spans="1:2">
      <c r="A1" s="121" t="s">
        <v>38</v>
      </c>
      <c r="B1" s="122"/>
    </row>
    <row r="3" spans="1:2" ht="25.5" customHeight="1">
      <c r="A3" s="120" t="s">
        <v>0</v>
      </c>
      <c r="B3" s="120"/>
    </row>
    <row r="4" spans="1:2" ht="40.5" customHeight="1">
      <c r="A4" s="120" t="s">
        <v>1</v>
      </c>
      <c r="B4" s="120"/>
    </row>
    <row r="5" spans="1:2">
      <c r="A5" s="1" t="s">
        <v>2</v>
      </c>
      <c r="B5" s="1" t="s">
        <v>3</v>
      </c>
    </row>
    <row r="6" spans="1:2">
      <c r="A6" s="1" t="s">
        <v>4</v>
      </c>
      <c r="B6" s="1" t="s">
        <v>5</v>
      </c>
    </row>
    <row r="7" spans="1:2">
      <c r="A7" s="1" t="s">
        <v>6</v>
      </c>
      <c r="B7" s="1" t="s">
        <v>7</v>
      </c>
    </row>
    <row r="8" spans="1:2">
      <c r="A8" s="1" t="s">
        <v>8</v>
      </c>
      <c r="B8" s="1" t="s">
        <v>9</v>
      </c>
    </row>
    <row r="9" spans="1:2">
      <c r="A9" s="1" t="s">
        <v>10</v>
      </c>
      <c r="B9" s="1" t="s">
        <v>11</v>
      </c>
    </row>
    <row r="10" spans="1:2" ht="35.25" customHeight="1">
      <c r="A10" s="120" t="s">
        <v>12</v>
      </c>
      <c r="B10" s="120"/>
    </row>
    <row r="11" spans="1:2">
      <c r="A11" s="1" t="s">
        <v>13</v>
      </c>
      <c r="B11" s="1" t="s">
        <v>3</v>
      </c>
    </row>
    <row r="12" spans="1:2">
      <c r="A12" s="1" t="s">
        <v>14</v>
      </c>
      <c r="B12" s="1" t="s">
        <v>5</v>
      </c>
    </row>
    <row r="13" spans="1:2">
      <c r="A13" s="1" t="s">
        <v>15</v>
      </c>
      <c r="B13" s="1" t="s">
        <v>7</v>
      </c>
    </row>
    <row r="14" spans="1:2">
      <c r="A14" s="1" t="s">
        <v>16</v>
      </c>
      <c r="B14" s="1" t="s">
        <v>9</v>
      </c>
    </row>
    <row r="15" spans="1:2">
      <c r="A15" s="1" t="s">
        <v>17</v>
      </c>
      <c r="B15" s="1" t="s">
        <v>11</v>
      </c>
    </row>
    <row r="16" spans="1:2" ht="38.25" customHeight="1">
      <c r="A16" s="120" t="s">
        <v>18</v>
      </c>
      <c r="B16" s="120"/>
    </row>
    <row r="17" spans="1:2">
      <c r="A17" s="1" t="s">
        <v>19</v>
      </c>
      <c r="B17" s="1" t="s">
        <v>20</v>
      </c>
    </row>
    <row r="18" spans="1:2">
      <c r="A18" s="1" t="s">
        <v>21</v>
      </c>
      <c r="B18" s="1" t="s">
        <v>22</v>
      </c>
    </row>
    <row r="19" spans="1:2">
      <c r="A19" s="1" t="s">
        <v>23</v>
      </c>
      <c r="B19" s="1" t="s">
        <v>24</v>
      </c>
    </row>
    <row r="20" spans="1:2" ht="39.75" customHeight="1">
      <c r="A20" s="120" t="s">
        <v>25</v>
      </c>
      <c r="B20" s="120"/>
    </row>
    <row r="21" spans="1:2">
      <c r="A21" s="1" t="s">
        <v>26</v>
      </c>
      <c r="B21" s="1" t="s">
        <v>3</v>
      </c>
    </row>
    <row r="22" spans="1:2">
      <c r="A22" s="1" t="s">
        <v>27</v>
      </c>
      <c r="B22" s="1" t="s">
        <v>28</v>
      </c>
    </row>
    <row r="23" spans="1:2">
      <c r="A23" s="1" t="s">
        <v>29</v>
      </c>
      <c r="B23" s="1" t="s">
        <v>30</v>
      </c>
    </row>
    <row r="24" spans="1:2">
      <c r="A24" s="1" t="s">
        <v>31</v>
      </c>
      <c r="B24" s="1" t="s">
        <v>32</v>
      </c>
    </row>
    <row r="25" spans="1:2">
      <c r="A25" s="1" t="s">
        <v>33</v>
      </c>
      <c r="B25" s="1" t="s">
        <v>34</v>
      </c>
    </row>
    <row r="26" spans="1:2" ht="25.5" customHeight="1">
      <c r="A26" s="120" t="s">
        <v>35</v>
      </c>
      <c r="B26" s="120"/>
    </row>
    <row r="27" spans="1:2" ht="26.25">
      <c r="A27" s="1" t="s">
        <v>36</v>
      </c>
      <c r="B27" s="1" t="s">
        <v>37</v>
      </c>
    </row>
  </sheetData>
  <mergeCells count="7">
    <mergeCell ref="A20:B20"/>
    <mergeCell ref="A26:B26"/>
    <mergeCell ref="A1:B1"/>
    <mergeCell ref="A3:B3"/>
    <mergeCell ref="A4:B4"/>
    <mergeCell ref="A10:B10"/>
    <mergeCell ref="A16:B1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D15"/>
  <sheetViews>
    <sheetView workbookViewId="0">
      <selection activeCell="B12" sqref="B12"/>
    </sheetView>
  </sheetViews>
  <sheetFormatPr defaultRowHeight="16.5"/>
  <cols>
    <col min="1" max="1" width="52.42578125" style="4" customWidth="1"/>
    <col min="2" max="2" width="21.7109375" style="14" customWidth="1"/>
    <col min="3" max="3" width="37.85546875" style="4" customWidth="1"/>
    <col min="4" max="4" width="21.28515625" style="18" customWidth="1"/>
    <col min="5" max="16384" width="9.140625" style="4"/>
  </cols>
  <sheetData>
    <row r="1" spans="1:4">
      <c r="A1" s="3" t="s">
        <v>103</v>
      </c>
      <c r="D1" s="16" t="s">
        <v>93</v>
      </c>
    </row>
    <row r="2" spans="1:4">
      <c r="A2" s="3" t="s">
        <v>102</v>
      </c>
    </row>
    <row r="3" spans="1:4" ht="22.5" customHeight="1">
      <c r="A3" s="126" t="s">
        <v>201</v>
      </c>
      <c r="B3" s="126"/>
      <c r="C3" s="126"/>
      <c r="D3" s="126"/>
    </row>
    <row r="4" spans="1:4">
      <c r="A4" s="125" t="s">
        <v>92</v>
      </c>
      <c r="B4" s="125"/>
      <c r="C4" s="125"/>
      <c r="D4" s="125"/>
    </row>
    <row r="6" spans="1:4">
      <c r="D6" s="16" t="s">
        <v>52</v>
      </c>
    </row>
    <row r="7" spans="1:4" s="7" customFormat="1" ht="29.25" customHeight="1">
      <c r="A7" s="31" t="s">
        <v>39</v>
      </c>
      <c r="B7" s="32" t="s">
        <v>40</v>
      </c>
      <c r="C7" s="31" t="s">
        <v>41</v>
      </c>
      <c r="D7" s="40" t="s">
        <v>40</v>
      </c>
    </row>
    <row r="8" spans="1:4" s="7" customFormat="1" ht="29.25" customHeight="1">
      <c r="A8" s="31" t="s">
        <v>42</v>
      </c>
      <c r="B8" s="32">
        <f>B9+B10+B11+B14</f>
        <v>10706000000</v>
      </c>
      <c r="C8" s="31" t="s">
        <v>43</v>
      </c>
      <c r="D8" s="41">
        <f>D9+D10+D11</f>
        <v>10706000000</v>
      </c>
    </row>
    <row r="9" spans="1:4" ht="29.25" customHeight="1">
      <c r="A9" s="6" t="s">
        <v>44</v>
      </c>
      <c r="B9" s="15">
        <f>'109'!D10</f>
        <v>726000000</v>
      </c>
      <c r="C9" s="6" t="s">
        <v>45</v>
      </c>
      <c r="D9" s="15">
        <f>'110'!D9</f>
        <v>5750000000</v>
      </c>
    </row>
    <row r="10" spans="1:4" ht="29.25" customHeight="1">
      <c r="A10" s="6" t="s">
        <v>53</v>
      </c>
      <c r="B10" s="15">
        <f>'109'!D15</f>
        <v>5520300000</v>
      </c>
      <c r="C10" s="6" t="s">
        <v>46</v>
      </c>
      <c r="D10" s="15">
        <f>'110'!E10</f>
        <v>4753000000</v>
      </c>
    </row>
    <row r="11" spans="1:4" ht="29.25" customHeight="1">
      <c r="A11" s="6" t="s">
        <v>47</v>
      </c>
      <c r="B11" s="15">
        <f>B12+B13</f>
        <v>4459700000</v>
      </c>
      <c r="C11" s="6" t="s">
        <v>48</v>
      </c>
      <c r="D11" s="15">
        <f>'110'!E23</f>
        <v>203000000</v>
      </c>
    </row>
    <row r="12" spans="1:4" ht="29.25" customHeight="1">
      <c r="A12" s="6" t="s">
        <v>49</v>
      </c>
      <c r="B12" s="15">
        <f>'109'!D30</f>
        <v>4459700000</v>
      </c>
      <c r="C12" s="6"/>
      <c r="D12" s="17"/>
    </row>
    <row r="13" spans="1:4" ht="29.25" customHeight="1">
      <c r="A13" s="6" t="s">
        <v>50</v>
      </c>
      <c r="B13" s="15"/>
      <c r="C13" s="6"/>
      <c r="D13" s="17"/>
    </row>
    <row r="14" spans="1:4" ht="29.25" customHeight="1">
      <c r="A14" s="6" t="s">
        <v>51</v>
      </c>
      <c r="B14" s="15"/>
      <c r="C14" s="6"/>
      <c r="D14" s="17"/>
    </row>
    <row r="15" spans="1:4" ht="32.25" customHeight="1">
      <c r="A15" s="123" t="s">
        <v>54</v>
      </c>
      <c r="B15" s="124"/>
      <c r="C15" s="124"/>
      <c r="D15" s="124"/>
    </row>
  </sheetData>
  <mergeCells count="3">
    <mergeCell ref="A15:D15"/>
    <mergeCell ref="A4:D4"/>
    <mergeCell ref="A3:D3"/>
  </mergeCells>
  <pageMargins left="0.70866141732283472" right="0.49" top="0.74803149606299213" bottom="0.74803149606299213" header="0.31496062992125984" footer="0.31496062992125984"/>
  <pageSetup paperSize="9" orientation="landscape" verticalDpi="0" r:id="rId1"/>
  <drawing r:id="rId2"/>
</worksheet>
</file>

<file path=xl/worksheets/sheet3.xml><?xml version="1.0" encoding="utf-8"?>
<worksheet xmlns="http://schemas.openxmlformats.org/spreadsheetml/2006/main" xmlns:r="http://schemas.openxmlformats.org/officeDocument/2006/relationships">
  <dimension ref="A1:G34"/>
  <sheetViews>
    <sheetView workbookViewId="0"/>
  </sheetViews>
  <sheetFormatPr defaultRowHeight="16.5"/>
  <cols>
    <col min="1" max="1" width="5.28515625" style="4" customWidth="1"/>
    <col min="2" max="2" width="58" style="4" customWidth="1"/>
    <col min="3" max="3" width="17.7109375" style="14" customWidth="1"/>
    <col min="4" max="4" width="16.85546875" style="14" customWidth="1"/>
    <col min="5" max="5" width="9.140625" style="4"/>
    <col min="6" max="6" width="18.7109375" style="4" bestFit="1" customWidth="1"/>
    <col min="7" max="7" width="14" style="4" bestFit="1" customWidth="1"/>
    <col min="8" max="16384" width="9.140625" style="4"/>
  </cols>
  <sheetData>
    <row r="1" spans="1:7">
      <c r="A1" s="3" t="s">
        <v>103</v>
      </c>
      <c r="D1" s="13" t="s">
        <v>94</v>
      </c>
    </row>
    <row r="2" spans="1:7">
      <c r="A2" s="3" t="s">
        <v>104</v>
      </c>
      <c r="D2" s="13"/>
    </row>
    <row r="3" spans="1:7" s="3" customFormat="1" ht="32.25" customHeight="1">
      <c r="A3" s="127" t="s">
        <v>184</v>
      </c>
      <c r="B3" s="127"/>
      <c r="C3" s="127"/>
      <c r="D3" s="127"/>
    </row>
    <row r="4" spans="1:7">
      <c r="A4" s="128" t="s">
        <v>92</v>
      </c>
      <c r="B4" s="128"/>
      <c r="C4" s="128"/>
      <c r="D4" s="128"/>
    </row>
    <row r="5" spans="1:7">
      <c r="D5" s="13" t="s">
        <v>130</v>
      </c>
    </row>
    <row r="6" spans="1:7" s="7" customFormat="1" ht="25.5" customHeight="1">
      <c r="A6" s="129" t="s">
        <v>55</v>
      </c>
      <c r="B6" s="129" t="s">
        <v>107</v>
      </c>
      <c r="C6" s="131" t="s">
        <v>183</v>
      </c>
      <c r="D6" s="132"/>
    </row>
    <row r="7" spans="1:7" s="7" customFormat="1" ht="34.5" customHeight="1">
      <c r="A7" s="130"/>
      <c r="B7" s="130"/>
      <c r="C7" s="117" t="s">
        <v>128</v>
      </c>
      <c r="D7" s="117" t="s">
        <v>129</v>
      </c>
    </row>
    <row r="8" spans="1:7">
      <c r="A8" s="59"/>
      <c r="B8" s="24" t="s">
        <v>108</v>
      </c>
      <c r="C8" s="67">
        <v>19338700000</v>
      </c>
      <c r="D8" s="67">
        <v>10706000000</v>
      </c>
    </row>
    <row r="9" spans="1:7" ht="20.25" customHeight="1">
      <c r="A9" s="59" t="s">
        <v>58</v>
      </c>
      <c r="B9" s="24" t="s">
        <v>109</v>
      </c>
      <c r="C9" s="68">
        <v>14879000000</v>
      </c>
      <c r="D9" s="68">
        <v>6246300000</v>
      </c>
    </row>
    <row r="10" spans="1:7" ht="20.25" customHeight="1">
      <c r="A10" s="60">
        <v>1</v>
      </c>
      <c r="B10" s="61" t="s">
        <v>110</v>
      </c>
      <c r="C10" s="69">
        <v>726000000</v>
      </c>
      <c r="D10" s="69">
        <v>726000000</v>
      </c>
    </row>
    <row r="11" spans="1:7" ht="20.25" customHeight="1">
      <c r="A11" s="62"/>
      <c r="B11" s="63" t="s">
        <v>59</v>
      </c>
      <c r="C11" s="139">
        <v>98000000</v>
      </c>
      <c r="D11" s="139">
        <v>98000000</v>
      </c>
    </row>
    <row r="12" spans="1:7" ht="20.25" customHeight="1">
      <c r="A12" s="62"/>
      <c r="B12" s="63" t="s">
        <v>111</v>
      </c>
      <c r="C12" s="139">
        <v>30000000</v>
      </c>
      <c r="D12" s="139">
        <v>30000000</v>
      </c>
    </row>
    <row r="13" spans="1:7" ht="20.25" customHeight="1">
      <c r="A13" s="62"/>
      <c r="B13" s="63" t="s">
        <v>112</v>
      </c>
      <c r="C13" s="139">
        <v>553000000</v>
      </c>
      <c r="D13" s="139">
        <v>553000000</v>
      </c>
    </row>
    <row r="14" spans="1:7" ht="20.25" customHeight="1">
      <c r="A14" s="62"/>
      <c r="B14" s="63" t="s">
        <v>113</v>
      </c>
      <c r="C14" s="139">
        <v>45000000</v>
      </c>
      <c r="D14" s="139">
        <v>45000000</v>
      </c>
    </row>
    <row r="15" spans="1:7" s="33" customFormat="1" ht="21.75" customHeight="1">
      <c r="A15" s="60">
        <f>A10+1</f>
        <v>2</v>
      </c>
      <c r="B15" s="61" t="s">
        <v>114</v>
      </c>
      <c r="C15" s="69">
        <v>14153000000</v>
      </c>
      <c r="D15" s="69">
        <v>5520300000</v>
      </c>
    </row>
    <row r="16" spans="1:7" s="33" customFormat="1" ht="21.75" customHeight="1">
      <c r="A16" s="62"/>
      <c r="B16" s="63" t="s">
        <v>100</v>
      </c>
      <c r="C16" s="139"/>
      <c r="D16" s="139"/>
      <c r="F16" s="44"/>
      <c r="G16" s="45"/>
    </row>
    <row r="17" spans="1:4" ht="20.25" customHeight="1">
      <c r="A17" s="62"/>
      <c r="B17" s="63" t="s">
        <v>101</v>
      </c>
      <c r="C17" s="139">
        <v>32000000</v>
      </c>
      <c r="D17" s="139">
        <v>22400000</v>
      </c>
    </row>
    <row r="18" spans="1:4" ht="20.25" customHeight="1">
      <c r="A18" s="62"/>
      <c r="B18" s="63" t="s">
        <v>115</v>
      </c>
      <c r="C18" s="139">
        <v>230000000</v>
      </c>
      <c r="D18" s="139">
        <v>161000000</v>
      </c>
    </row>
    <row r="19" spans="1:4" ht="20.25" customHeight="1">
      <c r="A19" s="62"/>
      <c r="B19" s="63" t="s">
        <v>116</v>
      </c>
      <c r="C19" s="139">
        <v>13500000000</v>
      </c>
      <c r="D19" s="139">
        <v>5200000000</v>
      </c>
    </row>
    <row r="20" spans="1:4" ht="20.25" customHeight="1">
      <c r="A20" s="62"/>
      <c r="B20" s="63" t="s">
        <v>98</v>
      </c>
      <c r="C20" s="139"/>
      <c r="D20" s="139"/>
    </row>
    <row r="21" spans="1:4" ht="20.25" customHeight="1">
      <c r="A21" s="62"/>
      <c r="B21" s="140" t="s">
        <v>105</v>
      </c>
      <c r="C21" s="139"/>
      <c r="D21" s="139"/>
    </row>
    <row r="22" spans="1:4" ht="20.25" customHeight="1">
      <c r="A22" s="62"/>
      <c r="B22" s="140" t="s">
        <v>99</v>
      </c>
      <c r="C22" s="139">
        <v>209000000</v>
      </c>
      <c r="D22" s="139">
        <v>83600000</v>
      </c>
    </row>
    <row r="23" spans="1:4" ht="20.25" customHeight="1">
      <c r="A23" s="62"/>
      <c r="B23" s="140" t="s">
        <v>117</v>
      </c>
      <c r="C23" s="139">
        <v>4000000</v>
      </c>
      <c r="D23" s="139">
        <v>1600000</v>
      </c>
    </row>
    <row r="24" spans="1:4" ht="20.25" customHeight="1">
      <c r="A24" s="62"/>
      <c r="B24" s="140" t="s">
        <v>118</v>
      </c>
      <c r="C24" s="139">
        <v>113000000</v>
      </c>
      <c r="D24" s="139">
        <v>45200000</v>
      </c>
    </row>
    <row r="25" spans="1:4" ht="20.25" customHeight="1">
      <c r="A25" s="62"/>
      <c r="B25" s="140" t="s">
        <v>119</v>
      </c>
      <c r="C25" s="139">
        <v>65000000</v>
      </c>
      <c r="D25" s="139">
        <v>6500000</v>
      </c>
    </row>
    <row r="26" spans="1:4" ht="20.25" customHeight="1">
      <c r="A26" s="62"/>
      <c r="B26" s="63" t="s">
        <v>120</v>
      </c>
      <c r="C26" s="139"/>
      <c r="D26" s="139">
        <v>0</v>
      </c>
    </row>
    <row r="27" spans="1:4" ht="20.25" customHeight="1">
      <c r="A27" s="62"/>
      <c r="B27" s="63" t="s">
        <v>121</v>
      </c>
      <c r="C27" s="139"/>
      <c r="D27" s="139">
        <v>0</v>
      </c>
    </row>
    <row r="28" spans="1:4" ht="20.25" customHeight="1">
      <c r="A28" s="62"/>
      <c r="B28" s="63" t="s">
        <v>122</v>
      </c>
      <c r="C28" s="139">
        <v>0</v>
      </c>
      <c r="D28" s="139">
        <v>0</v>
      </c>
    </row>
    <row r="29" spans="1:4" ht="20.25" customHeight="1">
      <c r="A29" s="64" t="s">
        <v>60</v>
      </c>
      <c r="B29" s="65" t="s">
        <v>64</v>
      </c>
      <c r="C29" s="70">
        <v>4459700000</v>
      </c>
      <c r="D29" s="70">
        <v>4459700000</v>
      </c>
    </row>
    <row r="30" spans="1:4" s="11" customFormat="1" ht="20.25" customHeight="1">
      <c r="A30" s="141">
        <v>1</v>
      </c>
      <c r="B30" s="142" t="s">
        <v>123</v>
      </c>
      <c r="C30" s="143">
        <v>4459700000</v>
      </c>
      <c r="D30" s="143">
        <v>4459700000</v>
      </c>
    </row>
    <row r="31" spans="1:4" s="11" customFormat="1" ht="20.25" customHeight="1">
      <c r="A31" s="141">
        <f>A30+1</f>
        <v>2</v>
      </c>
      <c r="B31" s="142" t="s">
        <v>124</v>
      </c>
      <c r="C31" s="116"/>
      <c r="D31" s="116"/>
    </row>
    <row r="32" spans="1:4" ht="20.25" customHeight="1">
      <c r="A32" s="64" t="s">
        <v>61</v>
      </c>
      <c r="B32" s="65" t="s">
        <v>125</v>
      </c>
      <c r="C32" s="71"/>
      <c r="D32" s="71"/>
    </row>
    <row r="33" spans="1:4" ht="20.25" customHeight="1">
      <c r="A33" s="64" t="s">
        <v>62</v>
      </c>
      <c r="B33" s="65" t="s">
        <v>126</v>
      </c>
      <c r="C33" s="71"/>
      <c r="D33" s="71"/>
    </row>
    <row r="34" spans="1:4" ht="20.25" customHeight="1">
      <c r="A34" s="64" t="s">
        <v>63</v>
      </c>
      <c r="B34" s="66" t="s">
        <v>127</v>
      </c>
      <c r="C34" s="71"/>
      <c r="D34" s="71"/>
    </row>
  </sheetData>
  <mergeCells count="5">
    <mergeCell ref="A3:D3"/>
    <mergeCell ref="A4:D4"/>
    <mergeCell ref="A6:A7"/>
    <mergeCell ref="B6:B7"/>
    <mergeCell ref="C6:D6"/>
  </mergeCells>
  <pageMargins left="0.35" right="0.15748031496062992" top="0.31496062992125984" bottom="0.27559055118110237" header="0.19685039370078741" footer="0.19685039370078741"/>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dimension ref="A1:F24"/>
  <sheetViews>
    <sheetView tabSelected="1" topLeftCell="A3" workbookViewId="0">
      <selection activeCell="E7" sqref="A1:E24"/>
    </sheetView>
  </sheetViews>
  <sheetFormatPr defaultRowHeight="15"/>
  <cols>
    <col min="1" max="1" width="5.42578125" customWidth="1"/>
    <col min="2" max="2" width="40" customWidth="1"/>
    <col min="3" max="3" width="16.42578125" style="19" customWidth="1"/>
    <col min="4" max="4" width="15.28515625" style="19" customWidth="1"/>
    <col min="5" max="5" width="15.42578125" style="19" customWidth="1"/>
  </cols>
  <sheetData>
    <row r="1" spans="1:6" ht="16.5">
      <c r="A1" s="47" t="s">
        <v>103</v>
      </c>
      <c r="B1" s="48"/>
      <c r="C1" s="49"/>
      <c r="D1" s="49"/>
      <c r="E1" s="168" t="s">
        <v>96</v>
      </c>
    </row>
    <row r="2" spans="1:6" ht="16.5">
      <c r="A2" s="47" t="s">
        <v>102</v>
      </c>
      <c r="B2" s="48"/>
      <c r="C2" s="49"/>
      <c r="D2" s="49"/>
      <c r="E2" s="168"/>
    </row>
    <row r="3" spans="1:6" ht="30.75" customHeight="1">
      <c r="A3" s="137" t="s">
        <v>185</v>
      </c>
      <c r="B3" s="137"/>
      <c r="C3" s="137"/>
      <c r="D3" s="137"/>
      <c r="E3" s="137"/>
    </row>
    <row r="4" spans="1:6" ht="16.5">
      <c r="A4" s="138" t="s">
        <v>92</v>
      </c>
      <c r="B4" s="138"/>
      <c r="C4" s="138"/>
      <c r="D4" s="138"/>
      <c r="E4" s="138"/>
    </row>
    <row r="5" spans="1:6" ht="16.5">
      <c r="A5" s="48"/>
      <c r="B5" s="48"/>
      <c r="C5" s="49"/>
      <c r="D5" s="50"/>
      <c r="E5" s="168" t="s">
        <v>130</v>
      </c>
    </row>
    <row r="6" spans="1:6" s="12" customFormat="1" ht="25.5" customHeight="1">
      <c r="A6" s="133" t="s">
        <v>55</v>
      </c>
      <c r="B6" s="133" t="s">
        <v>39</v>
      </c>
      <c r="C6" s="134" t="s">
        <v>186</v>
      </c>
      <c r="D6" s="134"/>
      <c r="E6" s="134"/>
    </row>
    <row r="7" spans="1:6" s="12" customFormat="1" ht="39.75" customHeight="1">
      <c r="A7" s="133"/>
      <c r="B7" s="133"/>
      <c r="C7" s="118" t="s">
        <v>71</v>
      </c>
      <c r="D7" s="118" t="s">
        <v>70</v>
      </c>
      <c r="E7" s="118" t="s">
        <v>69</v>
      </c>
    </row>
    <row r="8" spans="1:6" s="80" customFormat="1" ht="15.75">
      <c r="A8" s="72" t="s">
        <v>56</v>
      </c>
      <c r="B8" s="72" t="s">
        <v>57</v>
      </c>
      <c r="C8" s="78">
        <v>4</v>
      </c>
      <c r="D8" s="79">
        <v>5</v>
      </c>
      <c r="E8" s="79">
        <v>6</v>
      </c>
    </row>
    <row r="9" spans="1:6" s="80" customFormat="1" ht="21" customHeight="1">
      <c r="A9" s="59"/>
      <c r="B9" s="24" t="s">
        <v>66</v>
      </c>
      <c r="C9" s="81">
        <f t="shared" ref="C9:E9" si="0">SUM(C11:C23)</f>
        <v>10706000000</v>
      </c>
      <c r="D9" s="81">
        <f t="shared" si="0"/>
        <v>5750000000</v>
      </c>
      <c r="E9" s="81">
        <f t="shared" si="0"/>
        <v>4956000000</v>
      </c>
      <c r="F9" s="82"/>
    </row>
    <row r="10" spans="1:6" s="80" customFormat="1" ht="36" customHeight="1">
      <c r="A10" s="115" t="s">
        <v>58</v>
      </c>
      <c r="B10" s="73" t="s">
        <v>131</v>
      </c>
      <c r="C10" s="81">
        <f>D10+E10</f>
        <v>10503000000</v>
      </c>
      <c r="D10" s="81">
        <f>SUM(D11:D22)</f>
        <v>5750000000</v>
      </c>
      <c r="E10" s="81">
        <f>SUM(E11:E22)</f>
        <v>4753000000</v>
      </c>
    </row>
    <row r="11" spans="1:6" s="80" customFormat="1" ht="26.25" customHeight="1">
      <c r="A11" s="74">
        <v>1</v>
      </c>
      <c r="B11" s="75" t="s">
        <v>132</v>
      </c>
      <c r="C11" s="78">
        <f>D11+E11</f>
        <v>319147000</v>
      </c>
      <c r="D11" s="79"/>
      <c r="E11" s="69">
        <v>319147000</v>
      </c>
    </row>
    <row r="12" spans="1:6" s="80" customFormat="1" ht="26.25" customHeight="1">
      <c r="A12" s="74">
        <v>2</v>
      </c>
      <c r="B12" s="75" t="s">
        <v>133</v>
      </c>
      <c r="C12" s="78">
        <f t="shared" ref="C12:C23" si="1">D12+E12</f>
        <v>138000000</v>
      </c>
      <c r="D12" s="79"/>
      <c r="E12" s="69">
        <v>138000000</v>
      </c>
    </row>
    <row r="13" spans="1:6" s="80" customFormat="1" ht="22.5" customHeight="1">
      <c r="A13" s="74">
        <v>3</v>
      </c>
      <c r="B13" s="75" t="s">
        <v>134</v>
      </c>
      <c r="C13" s="78">
        <f t="shared" si="1"/>
        <v>471000000</v>
      </c>
      <c r="D13" s="69">
        <v>400000000</v>
      </c>
      <c r="E13" s="69">
        <v>71000000</v>
      </c>
    </row>
    <row r="14" spans="1:6" s="80" customFormat="1" ht="26.25" customHeight="1">
      <c r="A14" s="74">
        <v>4</v>
      </c>
      <c r="B14" s="76" t="s">
        <v>135</v>
      </c>
      <c r="C14" s="78">
        <f t="shared" si="1"/>
        <v>8000000</v>
      </c>
      <c r="D14" s="79"/>
      <c r="E14" s="144">
        <v>8000000</v>
      </c>
    </row>
    <row r="15" spans="1:6" s="80" customFormat="1" ht="26.25" customHeight="1">
      <c r="A15" s="74">
        <v>5</v>
      </c>
      <c r="B15" s="76" t="s">
        <v>136</v>
      </c>
      <c r="C15" s="78">
        <f t="shared" si="1"/>
        <v>440000000</v>
      </c>
      <c r="D15" s="69">
        <v>434000000</v>
      </c>
      <c r="E15" s="144">
        <v>6000000</v>
      </c>
    </row>
    <row r="16" spans="1:6" s="80" customFormat="1" ht="26.25" customHeight="1">
      <c r="A16" s="74">
        <v>6</v>
      </c>
      <c r="B16" s="76" t="s">
        <v>137</v>
      </c>
      <c r="C16" s="78">
        <f t="shared" si="1"/>
        <v>9000000</v>
      </c>
      <c r="D16" s="79"/>
      <c r="E16" s="144">
        <v>9000000</v>
      </c>
    </row>
    <row r="17" spans="1:5" s="80" customFormat="1" ht="26.25" customHeight="1">
      <c r="A17" s="74">
        <v>7</v>
      </c>
      <c r="B17" s="76" t="s">
        <v>138</v>
      </c>
      <c r="C17" s="78">
        <f t="shared" si="1"/>
        <v>10000000</v>
      </c>
      <c r="D17" s="79"/>
      <c r="E17" s="144">
        <v>10000000</v>
      </c>
    </row>
    <row r="18" spans="1:5" s="80" customFormat="1" ht="39.75" customHeight="1">
      <c r="A18" s="74">
        <v>8</v>
      </c>
      <c r="B18" s="76" t="s">
        <v>139</v>
      </c>
      <c r="C18" s="78">
        <f t="shared" si="1"/>
        <v>0</v>
      </c>
      <c r="D18" s="79"/>
      <c r="E18" s="79">
        <v>0</v>
      </c>
    </row>
    <row r="19" spans="1:5" s="80" customFormat="1" ht="26.25" customHeight="1">
      <c r="A19" s="74">
        <v>9</v>
      </c>
      <c r="B19" s="76" t="s">
        <v>67</v>
      </c>
      <c r="C19" s="78">
        <f t="shared" si="1"/>
        <v>3989000000</v>
      </c>
      <c r="D19" s="69">
        <v>3916000000</v>
      </c>
      <c r="E19" s="69">
        <v>73000000</v>
      </c>
    </row>
    <row r="20" spans="1:5" s="80" customFormat="1" ht="32.25" customHeight="1">
      <c r="A20" s="74">
        <v>10</v>
      </c>
      <c r="B20" s="76" t="s">
        <v>140</v>
      </c>
      <c r="C20" s="78">
        <f t="shared" si="1"/>
        <v>4824853000</v>
      </c>
      <c r="D20" s="69">
        <v>1000000000</v>
      </c>
      <c r="E20" s="69">
        <v>3824853000</v>
      </c>
    </row>
    <row r="21" spans="1:5" s="80" customFormat="1" ht="26.25" customHeight="1">
      <c r="A21" s="74">
        <v>11</v>
      </c>
      <c r="B21" s="76" t="s">
        <v>141</v>
      </c>
      <c r="C21" s="78">
        <f t="shared" si="1"/>
        <v>277000000</v>
      </c>
      <c r="D21" s="142"/>
      <c r="E21" s="69">
        <v>277000000</v>
      </c>
    </row>
    <row r="22" spans="1:5" s="80" customFormat="1" ht="15.75">
      <c r="A22" s="74">
        <v>12</v>
      </c>
      <c r="B22" s="76" t="s">
        <v>68</v>
      </c>
      <c r="C22" s="78">
        <f t="shared" si="1"/>
        <v>17000000</v>
      </c>
      <c r="D22" s="142"/>
      <c r="E22" s="145">
        <v>17000000</v>
      </c>
    </row>
    <row r="23" spans="1:5" s="80" customFormat="1" ht="15.75">
      <c r="A23" s="115" t="s">
        <v>60</v>
      </c>
      <c r="B23" s="77" t="s">
        <v>142</v>
      </c>
      <c r="C23" s="83">
        <f t="shared" si="1"/>
        <v>203000000</v>
      </c>
      <c r="D23" s="81"/>
      <c r="E23" s="81">
        <v>203000000</v>
      </c>
    </row>
    <row r="24" spans="1:5" s="80" customFormat="1" ht="31.5">
      <c r="A24" s="115" t="s">
        <v>61</v>
      </c>
      <c r="B24" s="77" t="s">
        <v>143</v>
      </c>
      <c r="C24" s="169"/>
      <c r="D24" s="169"/>
      <c r="E24" s="169"/>
    </row>
  </sheetData>
  <mergeCells count="5">
    <mergeCell ref="A3:E3"/>
    <mergeCell ref="A4:E4"/>
    <mergeCell ref="A6:A7"/>
    <mergeCell ref="B6:B7"/>
    <mergeCell ref="C6:E6"/>
  </mergeCells>
  <pageMargins left="0.71" right="0.15748031496062992" top="0.77" bottom="0.39370078740157483" header="0.19685039370078741" footer="0.31496062992125984"/>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dimension ref="A1:M52"/>
  <sheetViews>
    <sheetView topLeftCell="A45" workbookViewId="0">
      <selection activeCell="N65" sqref="N65"/>
    </sheetView>
  </sheetViews>
  <sheetFormatPr defaultRowHeight="15"/>
  <cols>
    <col min="1" max="1" width="5.5703125" style="46" customWidth="1"/>
    <col min="2" max="2" width="35" style="46" customWidth="1"/>
    <col min="3" max="3" width="9.5703125" style="46" bestFit="1" customWidth="1"/>
    <col min="4" max="4" width="12.7109375" style="46" customWidth="1"/>
    <col min="5" max="5" width="11.28515625" style="46" customWidth="1"/>
    <col min="6" max="6" width="12.140625" style="46" customWidth="1"/>
    <col min="7" max="7" width="13" style="46" customWidth="1"/>
    <col min="8" max="8" width="12.42578125" style="46" customWidth="1"/>
    <col min="9" max="9" width="11.85546875" style="46" customWidth="1"/>
    <col min="10" max="10" width="12.28515625" style="46" customWidth="1"/>
    <col min="11" max="11" width="10" style="46" customWidth="1"/>
    <col min="12" max="12" width="10.5703125" style="46" bestFit="1" customWidth="1"/>
    <col min="13" max="16384" width="9.140625" style="46"/>
  </cols>
  <sheetData>
    <row r="1" spans="1:11" ht="16.5">
      <c r="B1" s="47" t="s">
        <v>103</v>
      </c>
      <c r="C1" s="48"/>
      <c r="D1" s="49"/>
      <c r="E1" s="49"/>
      <c r="F1" s="49"/>
      <c r="G1" s="49"/>
      <c r="H1" s="49"/>
      <c r="I1" s="50"/>
      <c r="J1" s="50"/>
      <c r="K1" s="51" t="s">
        <v>95</v>
      </c>
    </row>
    <row r="2" spans="1:11" ht="16.5">
      <c r="B2" s="47" t="s">
        <v>102</v>
      </c>
      <c r="C2" s="48"/>
      <c r="D2" s="49"/>
      <c r="E2" s="49"/>
      <c r="F2" s="49"/>
      <c r="G2" s="49"/>
      <c r="H2" s="49"/>
      <c r="I2" s="50"/>
      <c r="J2" s="50"/>
      <c r="K2" s="51"/>
    </row>
    <row r="3" spans="1:11" ht="18.75">
      <c r="B3" s="137" t="s">
        <v>187</v>
      </c>
      <c r="C3" s="137"/>
      <c r="D3" s="137"/>
      <c r="E3" s="137"/>
      <c r="F3" s="137"/>
      <c r="G3" s="137"/>
      <c r="H3" s="137"/>
      <c r="I3" s="137"/>
      <c r="J3" s="137"/>
      <c r="K3" s="137"/>
    </row>
    <row r="4" spans="1:11" ht="16.5">
      <c r="B4" s="138" t="s">
        <v>92</v>
      </c>
      <c r="C4" s="138"/>
      <c r="D4" s="138"/>
      <c r="E4" s="138"/>
      <c r="F4" s="138"/>
      <c r="G4" s="138"/>
      <c r="H4" s="138"/>
      <c r="I4" s="138"/>
      <c r="J4" s="138"/>
      <c r="K4" s="138"/>
    </row>
    <row r="5" spans="1:11" ht="16.5">
      <c r="B5" s="48"/>
      <c r="C5" s="48"/>
      <c r="D5" s="49"/>
      <c r="E5" s="49"/>
      <c r="F5" s="49"/>
      <c r="G5" s="49"/>
      <c r="H5" s="50"/>
      <c r="I5" s="50"/>
      <c r="J5" s="50"/>
      <c r="K5" s="51" t="s">
        <v>52</v>
      </c>
    </row>
    <row r="6" spans="1:11">
      <c r="A6" s="135" t="s">
        <v>55</v>
      </c>
      <c r="B6" s="135" t="s">
        <v>72</v>
      </c>
      <c r="C6" s="135" t="s">
        <v>73</v>
      </c>
      <c r="D6" s="136" t="s">
        <v>74</v>
      </c>
      <c r="E6" s="136"/>
      <c r="F6" s="136" t="s">
        <v>188</v>
      </c>
      <c r="G6" s="136" t="s">
        <v>189</v>
      </c>
      <c r="H6" s="136" t="s">
        <v>183</v>
      </c>
      <c r="I6" s="136"/>
      <c r="J6" s="136"/>
      <c r="K6" s="136"/>
    </row>
    <row r="7" spans="1:11">
      <c r="A7" s="135"/>
      <c r="B7" s="135"/>
      <c r="C7" s="135"/>
      <c r="D7" s="136"/>
      <c r="E7" s="136"/>
      <c r="F7" s="136"/>
      <c r="G7" s="136"/>
      <c r="H7" s="136" t="s">
        <v>71</v>
      </c>
      <c r="I7" s="136" t="s">
        <v>75</v>
      </c>
      <c r="J7" s="136" t="s">
        <v>76</v>
      </c>
      <c r="K7" s="136"/>
    </row>
    <row r="8" spans="1:11" ht="57">
      <c r="A8" s="135"/>
      <c r="B8" s="135"/>
      <c r="C8" s="135"/>
      <c r="D8" s="119" t="s">
        <v>71</v>
      </c>
      <c r="E8" s="119" t="s">
        <v>77</v>
      </c>
      <c r="F8" s="136"/>
      <c r="G8" s="136"/>
      <c r="H8" s="136"/>
      <c r="I8" s="136"/>
      <c r="J8" s="119" t="s">
        <v>78</v>
      </c>
      <c r="K8" s="119" t="s">
        <v>79</v>
      </c>
    </row>
    <row r="9" spans="1:11">
      <c r="A9" s="89"/>
      <c r="B9" s="84" t="s">
        <v>71</v>
      </c>
      <c r="C9" s="95"/>
      <c r="D9" s="34">
        <f>D10+D22</f>
        <v>82688676</v>
      </c>
      <c r="E9" s="34">
        <f t="shared" ref="E9:K9" si="0">E10+E22</f>
        <v>1166161.8999999999</v>
      </c>
      <c r="F9" s="34">
        <f t="shared" si="0"/>
        <v>26374113</v>
      </c>
      <c r="G9" s="34">
        <f t="shared" si="0"/>
        <v>13714337</v>
      </c>
      <c r="H9" s="34">
        <f t="shared" si="0"/>
        <v>5750000</v>
      </c>
      <c r="I9" s="34">
        <f t="shared" si="0"/>
        <v>4300000</v>
      </c>
      <c r="J9" s="34">
        <f t="shared" si="0"/>
        <v>5200000</v>
      </c>
      <c r="K9" s="34">
        <f t="shared" si="0"/>
        <v>550000</v>
      </c>
    </row>
    <row r="10" spans="1:11" s="99" customFormat="1">
      <c r="A10" s="90" t="s">
        <v>58</v>
      </c>
      <c r="B10" s="85" t="s">
        <v>144</v>
      </c>
      <c r="C10" s="39"/>
      <c r="D10" s="147">
        <f t="shared" ref="D10:K10" si="1">D11+D13+D20</f>
        <v>10955050</v>
      </c>
      <c r="E10" s="147">
        <f t="shared" si="1"/>
        <v>60002.5</v>
      </c>
      <c r="F10" s="147">
        <f t="shared" si="1"/>
        <v>0</v>
      </c>
      <c r="G10" s="147">
        <f t="shared" si="1"/>
        <v>0</v>
      </c>
      <c r="H10" s="147">
        <f t="shared" si="1"/>
        <v>1450000</v>
      </c>
      <c r="I10" s="147">
        <f t="shared" si="1"/>
        <v>0</v>
      </c>
      <c r="J10" s="147">
        <f t="shared" si="1"/>
        <v>1450000</v>
      </c>
      <c r="K10" s="147">
        <f t="shared" si="1"/>
        <v>0</v>
      </c>
    </row>
    <row r="11" spans="1:11">
      <c r="A11" s="90">
        <v>1</v>
      </c>
      <c r="B11" s="85" t="s">
        <v>160</v>
      </c>
      <c r="C11" s="39"/>
      <c r="D11" s="147">
        <f>D12</f>
        <v>8000000</v>
      </c>
      <c r="E11" s="147">
        <f t="shared" ref="E11:K11" si="2">E12</f>
        <v>0</v>
      </c>
      <c r="F11" s="147">
        <f t="shared" si="2"/>
        <v>0</v>
      </c>
      <c r="G11" s="147">
        <f t="shared" si="2"/>
        <v>0</v>
      </c>
      <c r="H11" s="147">
        <f t="shared" si="2"/>
        <v>1000000</v>
      </c>
      <c r="I11" s="147">
        <f t="shared" si="2"/>
        <v>0</v>
      </c>
      <c r="J11" s="147">
        <f t="shared" si="2"/>
        <v>1000000</v>
      </c>
      <c r="K11" s="147">
        <f t="shared" si="2"/>
        <v>0</v>
      </c>
    </row>
    <row r="12" spans="1:11" ht="45">
      <c r="A12" s="107">
        <v>1</v>
      </c>
      <c r="B12" s="156" t="s">
        <v>164</v>
      </c>
      <c r="C12" s="36" t="s">
        <v>190</v>
      </c>
      <c r="D12" s="148">
        <v>8000000</v>
      </c>
      <c r="E12" s="37"/>
      <c r="F12" s="37"/>
      <c r="G12" s="37"/>
      <c r="H12" s="37">
        <v>1000000</v>
      </c>
      <c r="I12" s="37">
        <v>0</v>
      </c>
      <c r="J12" s="37">
        <f>H12</f>
        <v>1000000</v>
      </c>
      <c r="K12" s="37"/>
    </row>
    <row r="13" spans="1:11">
      <c r="A13" s="90">
        <v>2</v>
      </c>
      <c r="B13" s="85" t="s">
        <v>146</v>
      </c>
      <c r="C13" s="96"/>
      <c r="D13" s="147">
        <f>D14+D16+D18</f>
        <v>2955050</v>
      </c>
      <c r="E13" s="147">
        <f t="shared" ref="E13:K13" si="3">E14+E16+E18</f>
        <v>60002.5</v>
      </c>
      <c r="F13" s="147">
        <f t="shared" si="3"/>
        <v>0</v>
      </c>
      <c r="G13" s="147">
        <f t="shared" si="3"/>
        <v>0</v>
      </c>
      <c r="H13" s="147">
        <f t="shared" si="3"/>
        <v>450000</v>
      </c>
      <c r="I13" s="147">
        <f t="shared" si="3"/>
        <v>0</v>
      </c>
      <c r="J13" s="147">
        <f t="shared" si="3"/>
        <v>450000</v>
      </c>
      <c r="K13" s="147">
        <f t="shared" si="3"/>
        <v>0</v>
      </c>
    </row>
    <row r="14" spans="1:11">
      <c r="A14" s="92" t="s">
        <v>161</v>
      </c>
      <c r="B14" s="86" t="s">
        <v>147</v>
      </c>
      <c r="C14" s="38"/>
      <c r="D14" s="148">
        <f>D15</f>
        <v>1700000</v>
      </c>
      <c r="E14" s="148">
        <f t="shared" ref="E14:K14" si="4">E15</f>
        <v>0</v>
      </c>
      <c r="F14" s="148">
        <f t="shared" si="4"/>
        <v>0</v>
      </c>
      <c r="G14" s="148">
        <f t="shared" si="4"/>
        <v>0</v>
      </c>
      <c r="H14" s="148">
        <f t="shared" si="4"/>
        <v>200000</v>
      </c>
      <c r="I14" s="148">
        <f t="shared" si="4"/>
        <v>0</v>
      </c>
      <c r="J14" s="148">
        <f t="shared" si="4"/>
        <v>200000</v>
      </c>
      <c r="K14" s="148">
        <f t="shared" si="4"/>
        <v>0</v>
      </c>
    </row>
    <row r="15" spans="1:11" ht="30">
      <c r="A15" s="107">
        <v>1</v>
      </c>
      <c r="B15" s="156" t="s">
        <v>165</v>
      </c>
      <c r="C15" s="36" t="s">
        <v>190</v>
      </c>
      <c r="D15" s="149">
        <v>1700000</v>
      </c>
      <c r="E15" s="37">
        <v>0</v>
      </c>
      <c r="F15" s="37"/>
      <c r="G15" s="37"/>
      <c r="H15" s="37">
        <v>200000</v>
      </c>
      <c r="I15" s="37"/>
      <c r="J15" s="37">
        <f t="shared" ref="J15:J51" si="5">H15</f>
        <v>200000</v>
      </c>
      <c r="K15" s="37"/>
    </row>
    <row r="16" spans="1:11" s="100" customFormat="1">
      <c r="A16" s="91" t="s">
        <v>161</v>
      </c>
      <c r="B16" s="86" t="s">
        <v>150</v>
      </c>
      <c r="C16" s="36"/>
      <c r="D16" s="148">
        <f>D17</f>
        <v>1200050</v>
      </c>
      <c r="E16" s="148">
        <f t="shared" ref="E16:K16" si="6">E17</f>
        <v>60002.5</v>
      </c>
      <c r="F16" s="148">
        <f t="shared" si="6"/>
        <v>0</v>
      </c>
      <c r="G16" s="148">
        <f t="shared" si="6"/>
        <v>0</v>
      </c>
      <c r="H16" s="148">
        <f t="shared" si="6"/>
        <v>200000</v>
      </c>
      <c r="I16" s="148">
        <f t="shared" si="6"/>
        <v>0</v>
      </c>
      <c r="J16" s="148">
        <f t="shared" si="6"/>
        <v>200000</v>
      </c>
      <c r="K16" s="148">
        <f t="shared" si="6"/>
        <v>0</v>
      </c>
    </row>
    <row r="17" spans="1:12" s="52" customFormat="1" ht="45">
      <c r="A17" s="93">
        <v>1</v>
      </c>
      <c r="B17" s="156" t="s">
        <v>167</v>
      </c>
      <c r="C17" s="36" t="s">
        <v>190</v>
      </c>
      <c r="D17" s="157">
        <v>1200050</v>
      </c>
      <c r="E17" s="150">
        <f>D17*5%</f>
        <v>60002.5</v>
      </c>
      <c r="F17" s="101"/>
      <c r="G17" s="101"/>
      <c r="H17" s="101">
        <v>200000</v>
      </c>
      <c r="I17" s="101">
        <f t="shared" ref="I17:K18" si="7">I18</f>
        <v>0</v>
      </c>
      <c r="J17" s="101">
        <f>H17</f>
        <v>200000</v>
      </c>
      <c r="K17" s="98"/>
      <c r="L17" s="53"/>
    </row>
    <row r="18" spans="1:12">
      <c r="A18" s="92" t="s">
        <v>161</v>
      </c>
      <c r="B18" s="86" t="s">
        <v>152</v>
      </c>
      <c r="C18" s="38"/>
      <c r="D18" s="148">
        <f>D19</f>
        <v>55000</v>
      </c>
      <c r="E18" s="148">
        <f t="shared" ref="E18:H18" si="8">E19</f>
        <v>0</v>
      </c>
      <c r="F18" s="148">
        <f t="shared" si="8"/>
        <v>0</v>
      </c>
      <c r="G18" s="148">
        <f t="shared" si="8"/>
        <v>0</v>
      </c>
      <c r="H18" s="148">
        <f t="shared" si="8"/>
        <v>50000</v>
      </c>
      <c r="I18" s="148">
        <f t="shared" si="7"/>
        <v>0</v>
      </c>
      <c r="J18" s="148">
        <f t="shared" si="7"/>
        <v>50000</v>
      </c>
      <c r="K18" s="148">
        <f t="shared" si="7"/>
        <v>0</v>
      </c>
      <c r="L18" s="57"/>
    </row>
    <row r="19" spans="1:12" ht="45">
      <c r="A19" s="92"/>
      <c r="B19" s="158" t="s">
        <v>191</v>
      </c>
      <c r="C19" s="36" t="s">
        <v>190</v>
      </c>
      <c r="D19" s="149">
        <v>55000</v>
      </c>
      <c r="E19" s="35"/>
      <c r="F19" s="35"/>
      <c r="G19" s="35"/>
      <c r="H19" s="35">
        <v>50000</v>
      </c>
      <c r="I19" s="35"/>
      <c r="J19" s="35">
        <f t="shared" si="5"/>
        <v>50000</v>
      </c>
      <c r="K19" s="35"/>
    </row>
    <row r="20" spans="1:12" s="100" customFormat="1">
      <c r="A20" s="94">
        <v>3</v>
      </c>
      <c r="B20" s="87" t="s">
        <v>154</v>
      </c>
      <c r="C20" s="96"/>
      <c r="D20" s="147"/>
      <c r="E20" s="37"/>
      <c r="F20" s="37"/>
      <c r="G20" s="37"/>
      <c r="H20" s="37"/>
      <c r="I20" s="37"/>
      <c r="J20" s="37"/>
      <c r="K20" s="35"/>
    </row>
    <row r="21" spans="1:12">
      <c r="A21" s="93"/>
      <c r="B21" s="159"/>
      <c r="C21" s="36"/>
      <c r="D21" s="149"/>
      <c r="E21" s="37"/>
      <c r="F21" s="98"/>
      <c r="G21" s="98"/>
      <c r="H21" s="37"/>
      <c r="I21" s="37"/>
      <c r="J21" s="37">
        <f t="shared" si="5"/>
        <v>0</v>
      </c>
      <c r="K21" s="37"/>
    </row>
    <row r="22" spans="1:12">
      <c r="A22" s="90" t="s">
        <v>60</v>
      </c>
      <c r="B22" s="87" t="s">
        <v>155</v>
      </c>
      <c r="C22" s="96"/>
      <c r="D22" s="147">
        <f>D23+D25+D45+D47+D52</f>
        <v>71733626</v>
      </c>
      <c r="E22" s="147">
        <f t="shared" ref="E22:K22" si="9">E23+E25+E45+E47+E52</f>
        <v>1106159.3999999999</v>
      </c>
      <c r="F22" s="147">
        <f t="shared" si="9"/>
        <v>26374113</v>
      </c>
      <c r="G22" s="147">
        <f t="shared" si="9"/>
        <v>13714337</v>
      </c>
      <c r="H22" s="147">
        <f t="shared" si="9"/>
        <v>4300000</v>
      </c>
      <c r="I22" s="147">
        <f t="shared" si="9"/>
        <v>4300000</v>
      </c>
      <c r="J22" s="147">
        <f t="shared" si="9"/>
        <v>3750000</v>
      </c>
      <c r="K22" s="147">
        <f t="shared" si="9"/>
        <v>550000</v>
      </c>
    </row>
    <row r="23" spans="1:12" s="100" customFormat="1">
      <c r="A23" s="90">
        <v>1</v>
      </c>
      <c r="B23" s="87" t="s">
        <v>145</v>
      </c>
      <c r="C23" s="96"/>
      <c r="D23" s="147">
        <f>D24</f>
        <v>6000000</v>
      </c>
      <c r="E23" s="147">
        <f t="shared" ref="E23:K23" si="10">E24</f>
        <v>316000</v>
      </c>
      <c r="F23" s="147">
        <f t="shared" si="10"/>
        <v>5100000</v>
      </c>
      <c r="G23" s="147">
        <f t="shared" si="10"/>
        <v>1800000</v>
      </c>
      <c r="H23" s="147">
        <f t="shared" si="10"/>
        <v>400000</v>
      </c>
      <c r="I23" s="147">
        <f t="shared" si="10"/>
        <v>400000</v>
      </c>
      <c r="J23" s="147">
        <f t="shared" si="10"/>
        <v>400000</v>
      </c>
      <c r="K23" s="147">
        <f t="shared" si="10"/>
        <v>0</v>
      </c>
    </row>
    <row r="24" spans="1:12" ht="30">
      <c r="A24" s="91">
        <v>1</v>
      </c>
      <c r="B24" s="42" t="s">
        <v>169</v>
      </c>
      <c r="C24" s="36" t="s">
        <v>190</v>
      </c>
      <c r="D24" s="149">
        <v>6000000</v>
      </c>
      <c r="E24" s="37">
        <f t="shared" ref="E24:K24" si="11">SUM(E25:E26)</f>
        <v>316000</v>
      </c>
      <c r="F24" s="37">
        <v>5100000</v>
      </c>
      <c r="G24" s="37">
        <v>1800000</v>
      </c>
      <c r="H24" s="37">
        <v>400000</v>
      </c>
      <c r="I24" s="37">
        <f>H24</f>
        <v>400000</v>
      </c>
      <c r="J24" s="37">
        <f>H24</f>
        <v>400000</v>
      </c>
      <c r="K24" s="34"/>
    </row>
    <row r="25" spans="1:12">
      <c r="A25" s="108">
        <v>2</v>
      </c>
      <c r="B25" s="88" t="s">
        <v>146</v>
      </c>
      <c r="C25" s="36"/>
      <c r="D25" s="147">
        <f>D26+D29+D38+D42</f>
        <v>60674753</v>
      </c>
      <c r="E25" s="147">
        <f t="shared" ref="E25:K25" si="12">E26+E29+E38+E42</f>
        <v>316000</v>
      </c>
      <c r="F25" s="147">
        <f t="shared" si="12"/>
        <v>17150000</v>
      </c>
      <c r="G25" s="147">
        <f t="shared" si="12"/>
        <v>7706204</v>
      </c>
      <c r="H25" s="147">
        <f t="shared" si="12"/>
        <v>3466000</v>
      </c>
      <c r="I25" s="147">
        <f t="shared" si="12"/>
        <v>3466000</v>
      </c>
      <c r="J25" s="147">
        <f t="shared" si="12"/>
        <v>3200000</v>
      </c>
      <c r="K25" s="147">
        <f t="shared" si="12"/>
        <v>266000</v>
      </c>
    </row>
    <row r="26" spans="1:12">
      <c r="A26" s="109" t="s">
        <v>162</v>
      </c>
      <c r="B26" s="43" t="s">
        <v>149</v>
      </c>
      <c r="C26" s="38"/>
      <c r="D26" s="148">
        <f>D27+D28</f>
        <v>8500000</v>
      </c>
      <c r="E26" s="35"/>
      <c r="F26" s="101">
        <v>6260000</v>
      </c>
      <c r="G26" s="101">
        <v>816204</v>
      </c>
      <c r="H26" s="35">
        <v>400000</v>
      </c>
      <c r="I26" s="35">
        <f t="shared" ref="I26:I51" si="13">H26</f>
        <v>400000</v>
      </c>
      <c r="J26" s="35">
        <f t="shared" si="5"/>
        <v>400000</v>
      </c>
      <c r="K26" s="35"/>
    </row>
    <row r="27" spans="1:12" ht="30">
      <c r="A27" s="110">
        <v>1</v>
      </c>
      <c r="B27" s="160" t="s">
        <v>170</v>
      </c>
      <c r="C27" s="36" t="s">
        <v>190</v>
      </c>
      <c r="D27" s="149">
        <v>1200000</v>
      </c>
      <c r="E27" s="37"/>
      <c r="F27" s="37">
        <v>1150000</v>
      </c>
      <c r="G27" s="37">
        <v>816204</v>
      </c>
      <c r="H27" s="37">
        <v>200000</v>
      </c>
      <c r="I27" s="37">
        <f>H27</f>
        <v>200000</v>
      </c>
      <c r="J27" s="37">
        <f>I27</f>
        <v>200000</v>
      </c>
      <c r="K27" s="34"/>
    </row>
    <row r="28" spans="1:12" ht="30">
      <c r="A28" s="110">
        <v>2</v>
      </c>
      <c r="B28" s="146" t="s">
        <v>171</v>
      </c>
      <c r="C28" s="36" t="s">
        <v>190</v>
      </c>
      <c r="D28" s="149">
        <v>7300000</v>
      </c>
      <c r="E28" s="113"/>
      <c r="F28" s="113">
        <v>5110000</v>
      </c>
      <c r="G28" s="113"/>
      <c r="H28" s="113">
        <v>200000</v>
      </c>
      <c r="I28" s="37">
        <f>H28</f>
        <v>200000</v>
      </c>
      <c r="J28" s="37">
        <f>I28</f>
        <v>200000</v>
      </c>
      <c r="K28" s="35"/>
      <c r="L28" s="57"/>
    </row>
    <row r="29" spans="1:12">
      <c r="A29" s="109" t="s">
        <v>163</v>
      </c>
      <c r="B29" s="43" t="s">
        <v>106</v>
      </c>
      <c r="C29" s="36"/>
      <c r="D29" s="148">
        <f>SUM(D30:D37)</f>
        <v>46948668</v>
      </c>
      <c r="E29" s="148">
        <f t="shared" ref="E29:K29" si="14">SUM(E30:E37)</f>
        <v>190000</v>
      </c>
      <c r="F29" s="148">
        <f t="shared" si="14"/>
        <v>7990000</v>
      </c>
      <c r="G29" s="148">
        <f t="shared" si="14"/>
        <v>5610000</v>
      </c>
      <c r="H29" s="148">
        <f t="shared" si="14"/>
        <v>1946000</v>
      </c>
      <c r="I29" s="148">
        <f t="shared" si="14"/>
        <v>1946000</v>
      </c>
      <c r="J29" s="148">
        <f t="shared" si="14"/>
        <v>1796000</v>
      </c>
      <c r="K29" s="148">
        <f t="shared" si="14"/>
        <v>150000</v>
      </c>
    </row>
    <row r="30" spans="1:12" ht="30">
      <c r="A30" s="111">
        <v>1</v>
      </c>
      <c r="B30" s="42" t="s">
        <v>172</v>
      </c>
      <c r="C30" s="36" t="s">
        <v>190</v>
      </c>
      <c r="D30" s="149">
        <v>1000000</v>
      </c>
      <c r="E30" s="37">
        <f>5%*D30</f>
        <v>50000</v>
      </c>
      <c r="F30" s="98">
        <v>1000000</v>
      </c>
      <c r="G30" s="98">
        <v>720000</v>
      </c>
      <c r="H30" s="37">
        <v>250000</v>
      </c>
      <c r="I30" s="37">
        <f t="shared" si="13"/>
        <v>250000</v>
      </c>
      <c r="J30" s="37">
        <v>200000</v>
      </c>
      <c r="K30" s="37">
        <v>50000</v>
      </c>
    </row>
    <row r="31" spans="1:12" ht="30">
      <c r="A31" s="111">
        <v>2</v>
      </c>
      <c r="B31" s="161" t="s">
        <v>173</v>
      </c>
      <c r="C31" s="36" t="s">
        <v>190</v>
      </c>
      <c r="D31" s="149">
        <v>8000000</v>
      </c>
      <c r="E31" s="113"/>
      <c r="F31" s="113">
        <v>400000</v>
      </c>
      <c r="G31" s="113">
        <v>1200000</v>
      </c>
      <c r="H31" s="113">
        <v>350000</v>
      </c>
      <c r="I31" s="113">
        <f>H31</f>
        <v>350000</v>
      </c>
      <c r="J31" s="113">
        <f>I31-K31</f>
        <v>350000</v>
      </c>
      <c r="K31" s="37">
        <v>0</v>
      </c>
    </row>
    <row r="32" spans="1:12" ht="60">
      <c r="A32" s="111">
        <v>3</v>
      </c>
      <c r="B32" s="162" t="s">
        <v>192</v>
      </c>
      <c r="C32" s="36" t="s">
        <v>190</v>
      </c>
      <c r="D32" s="149">
        <v>17500000</v>
      </c>
      <c r="E32" s="37"/>
      <c r="F32" s="98">
        <v>2000000</v>
      </c>
      <c r="G32" s="98">
        <v>500000</v>
      </c>
      <c r="H32" s="37">
        <v>116000</v>
      </c>
      <c r="I32" s="37">
        <f t="shared" si="13"/>
        <v>116000</v>
      </c>
      <c r="J32" s="37">
        <f>H32-K32</f>
        <v>116000</v>
      </c>
      <c r="K32" s="37"/>
      <c r="L32" s="57"/>
    </row>
    <row r="33" spans="1:13" ht="60">
      <c r="A33" s="111">
        <v>4</v>
      </c>
      <c r="B33" s="163" t="s">
        <v>174</v>
      </c>
      <c r="C33" s="36" t="s">
        <v>190</v>
      </c>
      <c r="D33" s="149">
        <v>14851000</v>
      </c>
      <c r="E33" s="37">
        <f t="shared" ref="E33" si="15">SUM(E34:E34)</f>
        <v>0</v>
      </c>
      <c r="F33" s="98">
        <v>1000000</v>
      </c>
      <c r="G33" s="98">
        <v>700000</v>
      </c>
      <c r="H33" s="37">
        <v>500000</v>
      </c>
      <c r="I33" s="37">
        <f t="shared" si="13"/>
        <v>500000</v>
      </c>
      <c r="J33" s="37">
        <f t="shared" si="5"/>
        <v>500000</v>
      </c>
      <c r="K33" s="35"/>
    </row>
    <row r="34" spans="1:13" ht="30">
      <c r="A34" s="111">
        <v>5</v>
      </c>
      <c r="B34" s="164" t="s">
        <v>175</v>
      </c>
      <c r="C34" s="36" t="s">
        <v>190</v>
      </c>
      <c r="D34" s="149">
        <v>2500000</v>
      </c>
      <c r="E34" s="37"/>
      <c r="F34" s="98">
        <v>1000000</v>
      </c>
      <c r="G34" s="98">
        <v>650000</v>
      </c>
      <c r="H34" s="54">
        <v>50000</v>
      </c>
      <c r="I34" s="37">
        <f t="shared" si="13"/>
        <v>50000</v>
      </c>
      <c r="J34" s="37">
        <f t="shared" si="5"/>
        <v>50000</v>
      </c>
      <c r="K34" s="37"/>
    </row>
    <row r="35" spans="1:13" ht="30">
      <c r="A35" s="111">
        <v>6</v>
      </c>
      <c r="B35" s="164" t="s">
        <v>176</v>
      </c>
      <c r="C35" s="36" t="s">
        <v>190</v>
      </c>
      <c r="D35" s="149">
        <v>297668</v>
      </c>
      <c r="E35" s="37"/>
      <c r="F35" s="98">
        <v>290000</v>
      </c>
      <c r="G35" s="98">
        <v>170000</v>
      </c>
      <c r="H35" s="37">
        <v>50000</v>
      </c>
      <c r="I35" s="37">
        <f t="shared" si="13"/>
        <v>50000</v>
      </c>
      <c r="J35" s="37">
        <f t="shared" si="5"/>
        <v>50000</v>
      </c>
      <c r="K35" s="35"/>
    </row>
    <row r="36" spans="1:13" ht="30">
      <c r="A36" s="111">
        <v>7</v>
      </c>
      <c r="B36" s="42" t="s">
        <v>151</v>
      </c>
      <c r="C36" s="36" t="s">
        <v>190</v>
      </c>
      <c r="D36" s="149">
        <v>1600000</v>
      </c>
      <c r="E36" s="37">
        <f>D36*5%</f>
        <v>80000</v>
      </c>
      <c r="F36" s="98">
        <v>1200000</v>
      </c>
      <c r="G36" s="98">
        <v>870000</v>
      </c>
      <c r="H36" s="37">
        <v>300000</v>
      </c>
      <c r="I36" s="37">
        <f t="shared" si="13"/>
        <v>300000</v>
      </c>
      <c r="J36" s="37">
        <v>250000</v>
      </c>
      <c r="K36" s="37">
        <v>50000</v>
      </c>
    </row>
    <row r="37" spans="1:13" ht="30">
      <c r="A37" s="111">
        <v>8</v>
      </c>
      <c r="B37" s="146" t="s">
        <v>177</v>
      </c>
      <c r="C37" s="36" t="s">
        <v>190</v>
      </c>
      <c r="D37" s="149">
        <v>1200000</v>
      </c>
      <c r="E37" s="37">
        <f>D37*5%</f>
        <v>60000</v>
      </c>
      <c r="F37" s="37">
        <v>1100000</v>
      </c>
      <c r="G37" s="37">
        <v>800000</v>
      </c>
      <c r="H37" s="37">
        <v>330000</v>
      </c>
      <c r="I37" s="37">
        <f t="shared" si="13"/>
        <v>330000</v>
      </c>
      <c r="J37" s="37">
        <f>I37-K37</f>
        <v>280000</v>
      </c>
      <c r="K37" s="37">
        <v>50000</v>
      </c>
    </row>
    <row r="38" spans="1:13">
      <c r="A38" s="109" t="s">
        <v>178</v>
      </c>
      <c r="B38" s="86" t="s">
        <v>152</v>
      </c>
      <c r="C38" s="38"/>
      <c r="D38" s="148">
        <f>SUM(D39:D41)</f>
        <v>2866085</v>
      </c>
      <c r="E38" s="148">
        <f t="shared" ref="E38:G38" si="16">SUM(E39:E41)</f>
        <v>0</v>
      </c>
      <c r="F38" s="148">
        <f t="shared" si="16"/>
        <v>1400000</v>
      </c>
      <c r="G38" s="148">
        <f t="shared" si="16"/>
        <v>980000</v>
      </c>
      <c r="H38" s="148">
        <f t="shared" ref="H38" si="17">SUM(H39:H41)</f>
        <v>600000</v>
      </c>
      <c r="I38" s="148">
        <f t="shared" ref="I38" si="18">SUM(I39:I41)</f>
        <v>600000</v>
      </c>
      <c r="J38" s="148">
        <f t="shared" ref="J38" si="19">SUM(J39:J41)</f>
        <v>600000</v>
      </c>
      <c r="K38" s="35"/>
    </row>
    <row r="39" spans="1:13" ht="30">
      <c r="A39" s="93">
        <v>1</v>
      </c>
      <c r="B39" s="158" t="s">
        <v>153</v>
      </c>
      <c r="C39" s="36" t="s">
        <v>190</v>
      </c>
      <c r="D39" s="149">
        <v>1400000</v>
      </c>
      <c r="E39" s="35">
        <f t="shared" ref="E39:K39" si="20">E40</f>
        <v>0</v>
      </c>
      <c r="F39" s="35">
        <v>1400000</v>
      </c>
      <c r="G39" s="35">
        <v>980000</v>
      </c>
      <c r="H39" s="35">
        <v>250000</v>
      </c>
      <c r="I39" s="35">
        <f t="shared" si="20"/>
        <v>250000</v>
      </c>
      <c r="J39" s="35">
        <f t="shared" si="20"/>
        <v>250000</v>
      </c>
      <c r="K39" s="35">
        <f t="shared" si="20"/>
        <v>0</v>
      </c>
    </row>
    <row r="40" spans="1:13" ht="30">
      <c r="A40" s="93">
        <v>2</v>
      </c>
      <c r="B40" s="158" t="s">
        <v>168</v>
      </c>
      <c r="C40" s="36" t="s">
        <v>190</v>
      </c>
      <c r="D40" s="149">
        <v>1123748</v>
      </c>
      <c r="E40" s="37"/>
      <c r="F40" s="37"/>
      <c r="G40" s="37"/>
      <c r="H40" s="37">
        <v>250000</v>
      </c>
      <c r="I40" s="37">
        <f t="shared" si="13"/>
        <v>250000</v>
      </c>
      <c r="J40" s="37">
        <f>H40</f>
        <v>250000</v>
      </c>
      <c r="K40" s="37">
        <v>0</v>
      </c>
    </row>
    <row r="41" spans="1:13" ht="45">
      <c r="A41" s="93">
        <v>3</v>
      </c>
      <c r="B41" s="146" t="s">
        <v>193</v>
      </c>
      <c r="C41" s="36" t="s">
        <v>190</v>
      </c>
      <c r="D41" s="149">
        <v>342337</v>
      </c>
      <c r="E41" s="37"/>
      <c r="F41" s="37"/>
      <c r="G41" s="37"/>
      <c r="H41" s="37">
        <v>100000</v>
      </c>
      <c r="I41" s="37">
        <f>H41</f>
        <v>100000</v>
      </c>
      <c r="J41" s="37">
        <f>H41</f>
        <v>100000</v>
      </c>
      <c r="K41" s="35">
        <v>0</v>
      </c>
    </row>
    <row r="42" spans="1:13">
      <c r="A42" s="109" t="s">
        <v>179</v>
      </c>
      <c r="B42" s="86" t="s">
        <v>147</v>
      </c>
      <c r="C42" s="38"/>
      <c r="D42" s="148">
        <f>SUM(D43:D44)</f>
        <v>2360000</v>
      </c>
      <c r="E42" s="148">
        <f t="shared" ref="E42:K42" si="21">SUM(E43:E44)</f>
        <v>126000</v>
      </c>
      <c r="F42" s="148">
        <f t="shared" si="21"/>
        <v>1500000</v>
      </c>
      <c r="G42" s="148">
        <f t="shared" si="21"/>
        <v>300000</v>
      </c>
      <c r="H42" s="148">
        <f t="shared" si="21"/>
        <v>520000</v>
      </c>
      <c r="I42" s="148">
        <f t="shared" si="21"/>
        <v>520000</v>
      </c>
      <c r="J42" s="148">
        <f t="shared" si="21"/>
        <v>404000</v>
      </c>
      <c r="K42" s="148">
        <f t="shared" si="21"/>
        <v>116000</v>
      </c>
    </row>
    <row r="43" spans="1:13" ht="30">
      <c r="A43" s="109">
        <v>1</v>
      </c>
      <c r="B43" s="156" t="s">
        <v>166</v>
      </c>
      <c r="C43" s="36" t="s">
        <v>190</v>
      </c>
      <c r="D43" s="149">
        <v>1200000</v>
      </c>
      <c r="E43" s="37">
        <f>D43*5%</f>
        <v>60000</v>
      </c>
      <c r="F43" s="98">
        <v>1000000</v>
      </c>
      <c r="G43" s="98"/>
      <c r="H43" s="37">
        <v>250000</v>
      </c>
      <c r="I43" s="37">
        <f t="shared" si="13"/>
        <v>250000</v>
      </c>
      <c r="J43" s="37">
        <f>200000</f>
        <v>200000</v>
      </c>
      <c r="K43" s="37">
        <v>50000</v>
      </c>
    </row>
    <row r="44" spans="1:13" ht="30">
      <c r="A44" s="93">
        <v>2</v>
      </c>
      <c r="B44" s="146" t="s">
        <v>148</v>
      </c>
      <c r="C44" s="36" t="s">
        <v>190</v>
      </c>
      <c r="D44" s="149">
        <v>1160000</v>
      </c>
      <c r="E44" s="54">
        <v>66000</v>
      </c>
      <c r="F44" s="102">
        <v>500000</v>
      </c>
      <c r="G44" s="102">
        <v>300000</v>
      </c>
      <c r="H44" s="54">
        <v>270000</v>
      </c>
      <c r="I44" s="37">
        <f t="shared" si="13"/>
        <v>270000</v>
      </c>
      <c r="J44" s="37">
        <f>I44-K44</f>
        <v>204000</v>
      </c>
      <c r="K44" s="54">
        <f>100000-34000</f>
        <v>66000</v>
      </c>
      <c r="L44" s="57"/>
    </row>
    <row r="45" spans="1:13">
      <c r="A45" s="108">
        <v>3</v>
      </c>
      <c r="B45" s="165" t="s">
        <v>156</v>
      </c>
      <c r="C45" s="36"/>
      <c r="D45" s="147"/>
      <c r="E45" s="55"/>
      <c r="F45" s="55"/>
      <c r="G45" s="55"/>
      <c r="H45" s="55"/>
      <c r="I45" s="55"/>
      <c r="J45" s="55"/>
      <c r="K45" s="55"/>
    </row>
    <row r="46" spans="1:13">
      <c r="A46" s="110"/>
      <c r="B46" s="166"/>
      <c r="C46" s="36"/>
      <c r="D46" s="149"/>
      <c r="E46" s="54"/>
      <c r="F46" s="102"/>
      <c r="G46" s="102"/>
      <c r="H46" s="54"/>
      <c r="I46" s="37">
        <f t="shared" si="13"/>
        <v>0</v>
      </c>
      <c r="J46" s="37">
        <f t="shared" si="5"/>
        <v>0</v>
      </c>
      <c r="K46" s="54"/>
      <c r="L46" s="57"/>
    </row>
    <row r="47" spans="1:13">
      <c r="A47" s="112">
        <v>4</v>
      </c>
      <c r="B47" s="167" t="s">
        <v>157</v>
      </c>
      <c r="C47" s="111"/>
      <c r="D47" s="147">
        <f>SUM(D48:D51)</f>
        <v>5058873</v>
      </c>
      <c r="E47" s="147">
        <f t="shared" ref="E47:K47" si="22">SUM(E48:E51)</f>
        <v>474159.4</v>
      </c>
      <c r="F47" s="147">
        <f t="shared" si="22"/>
        <v>4124113</v>
      </c>
      <c r="G47" s="147">
        <f t="shared" si="22"/>
        <v>4208133</v>
      </c>
      <c r="H47" s="147">
        <f t="shared" si="22"/>
        <v>434000</v>
      </c>
      <c r="I47" s="147">
        <f t="shared" si="22"/>
        <v>434000</v>
      </c>
      <c r="J47" s="147">
        <f t="shared" si="22"/>
        <v>150000</v>
      </c>
      <c r="K47" s="147">
        <f t="shared" si="22"/>
        <v>284000</v>
      </c>
      <c r="M47" s="57"/>
    </row>
    <row r="48" spans="1:13" ht="30">
      <c r="A48" s="97">
        <v>1</v>
      </c>
      <c r="B48" s="159" t="s">
        <v>158</v>
      </c>
      <c r="C48" s="36" t="s">
        <v>190</v>
      </c>
      <c r="D48" s="149">
        <v>1195000</v>
      </c>
      <c r="E48" s="105">
        <f>D48*15%</f>
        <v>179250</v>
      </c>
      <c r="F48" s="106">
        <v>1124717</v>
      </c>
      <c r="G48" s="106">
        <v>1090606</v>
      </c>
      <c r="H48" s="105">
        <v>34000</v>
      </c>
      <c r="I48" s="37">
        <f t="shared" si="13"/>
        <v>34000</v>
      </c>
      <c r="J48" s="37"/>
      <c r="K48" s="105">
        <v>34000</v>
      </c>
      <c r="L48" s="153" t="s">
        <v>195</v>
      </c>
      <c r="M48" s="154">
        <f>K48+K44</f>
        <v>100000</v>
      </c>
    </row>
    <row r="49" spans="1:13" s="56" customFormat="1" ht="30">
      <c r="A49" s="97">
        <v>2</v>
      </c>
      <c r="B49" s="42" t="s">
        <v>159</v>
      </c>
      <c r="C49" s="36" t="s">
        <v>190</v>
      </c>
      <c r="D49" s="149">
        <v>1599396</v>
      </c>
      <c r="E49" s="105">
        <f>D49*15%</f>
        <v>239909.4</v>
      </c>
      <c r="F49" s="106">
        <v>1599396</v>
      </c>
      <c r="G49" s="106">
        <v>1300000</v>
      </c>
      <c r="H49" s="105">
        <v>100000</v>
      </c>
      <c r="I49" s="37">
        <f t="shared" si="13"/>
        <v>100000</v>
      </c>
      <c r="J49" s="37">
        <v>0</v>
      </c>
      <c r="K49" s="155">
        <v>100000</v>
      </c>
      <c r="L49" s="58" t="s">
        <v>194</v>
      </c>
      <c r="M49" s="58">
        <f>K49</f>
        <v>100000</v>
      </c>
    </row>
    <row r="50" spans="1:13" ht="30">
      <c r="A50" s="97">
        <v>3</v>
      </c>
      <c r="B50" s="146" t="s">
        <v>180</v>
      </c>
      <c r="C50" s="36" t="s">
        <v>190</v>
      </c>
      <c r="D50" s="149">
        <v>1164477</v>
      </c>
      <c r="E50" s="105"/>
      <c r="F50" s="106">
        <v>600000</v>
      </c>
      <c r="G50" s="106">
        <v>840000</v>
      </c>
      <c r="H50" s="105">
        <v>200000</v>
      </c>
      <c r="I50" s="37">
        <f t="shared" si="13"/>
        <v>200000</v>
      </c>
      <c r="J50" s="37">
        <v>50000</v>
      </c>
      <c r="K50" s="105">
        <v>150000</v>
      </c>
      <c r="L50" s="151" t="s">
        <v>196</v>
      </c>
      <c r="M50" s="152">
        <f>K43+K37+K36</f>
        <v>150000</v>
      </c>
    </row>
    <row r="51" spans="1:13" ht="30">
      <c r="A51" s="97">
        <v>3</v>
      </c>
      <c r="B51" s="160" t="s">
        <v>181</v>
      </c>
      <c r="C51" s="36" t="s">
        <v>190</v>
      </c>
      <c r="D51" s="149">
        <v>1100000</v>
      </c>
      <c r="E51" s="105">
        <f>D51*5%</f>
        <v>55000</v>
      </c>
      <c r="F51" s="106">
        <v>800000</v>
      </c>
      <c r="G51" s="106">
        <v>977527</v>
      </c>
      <c r="H51" s="105">
        <v>100000</v>
      </c>
      <c r="I51" s="37">
        <f t="shared" si="13"/>
        <v>100000</v>
      </c>
      <c r="J51" s="37">
        <f t="shared" si="5"/>
        <v>100000</v>
      </c>
      <c r="K51" s="105"/>
      <c r="L51" s="46" t="s">
        <v>197</v>
      </c>
      <c r="M51" s="57">
        <f>K30</f>
        <v>50000</v>
      </c>
    </row>
    <row r="52" spans="1:13">
      <c r="A52" s="112">
        <v>5</v>
      </c>
      <c r="B52" s="88" t="s">
        <v>160</v>
      </c>
      <c r="C52" s="108"/>
      <c r="D52" s="104"/>
      <c r="E52" s="104"/>
      <c r="F52" s="104"/>
      <c r="G52" s="104"/>
      <c r="H52" s="104"/>
      <c r="I52" s="104"/>
      <c r="J52" s="104"/>
      <c r="K52" s="104"/>
    </row>
  </sheetData>
  <mergeCells count="12">
    <mergeCell ref="A6:A8"/>
    <mergeCell ref="J7:K7"/>
    <mergeCell ref="B3:K3"/>
    <mergeCell ref="B4:K4"/>
    <mergeCell ref="B6:B8"/>
    <mergeCell ref="C6:C8"/>
    <mergeCell ref="D6:E7"/>
    <mergeCell ref="F6:F8"/>
    <mergeCell ref="G6:G8"/>
    <mergeCell ref="H6:K6"/>
    <mergeCell ref="H7:H8"/>
    <mergeCell ref="I7:I8"/>
  </mergeCells>
  <pageMargins left="0.43307086614173229" right="0.19685039370078741" top="0.43307086614173229" bottom="0.51181102362204722" header="0.31496062992125984" footer="0.31496062992125984"/>
  <pageSetup paperSize="9" scale="95" orientation="landscape" verticalDpi="0" r:id="rId1"/>
  <headerFooter>
    <oddFooter>Page &amp;P</oddFooter>
  </headerFooter>
  <drawing r:id="rId2"/>
</worksheet>
</file>

<file path=xl/worksheets/sheet6.xml><?xml version="1.0" encoding="utf-8"?>
<worksheet xmlns="http://schemas.openxmlformats.org/spreadsheetml/2006/main" xmlns:r="http://schemas.openxmlformats.org/officeDocument/2006/relationships">
  <dimension ref="A1:G19"/>
  <sheetViews>
    <sheetView workbookViewId="0">
      <selection activeCell="C1" sqref="C1"/>
    </sheetView>
  </sheetViews>
  <sheetFormatPr defaultRowHeight="15"/>
  <cols>
    <col min="1" max="1" width="46.5703125" style="2" customWidth="1"/>
    <col min="2" max="7" width="15" style="2" customWidth="1"/>
    <col min="8" max="16384" width="9.140625" style="2"/>
  </cols>
  <sheetData>
    <row r="1" spans="1:7" ht="16.5">
      <c r="A1" s="3" t="s">
        <v>103</v>
      </c>
      <c r="B1" s="4"/>
      <c r="C1" s="4"/>
      <c r="D1" s="4"/>
      <c r="E1" s="4"/>
      <c r="F1" s="4"/>
      <c r="G1" s="5" t="s">
        <v>97</v>
      </c>
    </row>
    <row r="2" spans="1:7" ht="16.5">
      <c r="A2" s="3" t="s">
        <v>104</v>
      </c>
      <c r="B2" s="4"/>
      <c r="C2" s="4"/>
      <c r="D2" s="4"/>
      <c r="E2" s="4"/>
      <c r="F2" s="4"/>
      <c r="G2" s="5"/>
    </row>
    <row r="3" spans="1:7" ht="23.25" customHeight="1">
      <c r="A3" s="127" t="s">
        <v>198</v>
      </c>
      <c r="B3" s="127"/>
      <c r="C3" s="127"/>
      <c r="D3" s="127"/>
      <c r="E3" s="127"/>
      <c r="F3" s="127"/>
      <c r="G3" s="127"/>
    </row>
    <row r="4" spans="1:7" ht="16.5">
      <c r="A4" s="128" t="s">
        <v>92</v>
      </c>
      <c r="B4" s="128"/>
      <c r="C4" s="128"/>
      <c r="D4" s="128"/>
      <c r="E4" s="128"/>
      <c r="F4" s="128"/>
      <c r="G4" s="128"/>
    </row>
    <row r="5" spans="1:7" ht="16.5">
      <c r="A5" s="4"/>
      <c r="B5" s="4"/>
      <c r="C5" s="4"/>
      <c r="D5" s="4"/>
      <c r="E5" s="4"/>
      <c r="F5" s="4"/>
      <c r="G5" s="5" t="s">
        <v>130</v>
      </c>
    </row>
    <row r="7" spans="1:7" s="12" customFormat="1" ht="15.75" customHeight="1">
      <c r="A7" s="133" t="s">
        <v>39</v>
      </c>
      <c r="B7" s="133" t="s">
        <v>199</v>
      </c>
      <c r="C7" s="133"/>
      <c r="D7" s="133"/>
      <c r="E7" s="133" t="s">
        <v>200</v>
      </c>
      <c r="F7" s="133"/>
      <c r="G7" s="133"/>
    </row>
    <row r="8" spans="1:7" s="12" customFormat="1" ht="31.5">
      <c r="A8" s="133"/>
      <c r="B8" s="30" t="s">
        <v>81</v>
      </c>
      <c r="C8" s="30" t="s">
        <v>82</v>
      </c>
      <c r="D8" s="30" t="s">
        <v>83</v>
      </c>
      <c r="E8" s="30" t="s">
        <v>81</v>
      </c>
      <c r="F8" s="30" t="s">
        <v>82</v>
      </c>
      <c r="G8" s="30" t="s">
        <v>83</v>
      </c>
    </row>
    <row r="9" spans="1:7" s="11" customFormat="1" ht="28.5" customHeight="1">
      <c r="A9" s="8" t="s">
        <v>65</v>
      </c>
      <c r="B9" s="9"/>
      <c r="C9" s="9"/>
      <c r="D9" s="9"/>
      <c r="E9" s="9"/>
      <c r="F9" s="9"/>
      <c r="G9" s="9"/>
    </row>
    <row r="10" spans="1:7" s="11" customFormat="1" ht="28.5" customHeight="1">
      <c r="A10" s="20" t="s">
        <v>86</v>
      </c>
      <c r="B10" s="21">
        <f t="shared" ref="B10:G10" si="0">B11+B12</f>
        <v>54370000</v>
      </c>
      <c r="C10" s="21">
        <f t="shared" si="0"/>
        <v>45367000</v>
      </c>
      <c r="D10" s="21">
        <f t="shared" si="0"/>
        <v>9003000</v>
      </c>
      <c r="E10" s="21">
        <f t="shared" si="0"/>
        <v>60000000</v>
      </c>
      <c r="F10" s="21">
        <f t="shared" si="0"/>
        <v>70000000</v>
      </c>
      <c r="G10" s="21">
        <f t="shared" si="0"/>
        <v>-10000000</v>
      </c>
    </row>
    <row r="11" spans="1:7" s="11" customFormat="1" ht="28.5" customHeight="1">
      <c r="A11" s="26" t="s">
        <v>87</v>
      </c>
      <c r="B11" s="114">
        <v>23060000</v>
      </c>
      <c r="C11" s="103">
        <f>16900000+14000000+3300000+23060000*5%</f>
        <v>35353000</v>
      </c>
      <c r="D11" s="28">
        <f>B11-C11</f>
        <v>-12293000</v>
      </c>
      <c r="E11" s="103">
        <v>30000000</v>
      </c>
      <c r="F11" s="103">
        <v>20000000</v>
      </c>
      <c r="G11" s="28">
        <f>E11-F11</f>
        <v>10000000</v>
      </c>
    </row>
    <row r="12" spans="1:7" s="11" customFormat="1" ht="28.5" customHeight="1">
      <c r="A12" s="26" t="s">
        <v>88</v>
      </c>
      <c r="B12" s="103">
        <v>31310000</v>
      </c>
      <c r="C12" s="103">
        <f>8064000+1950000</f>
        <v>10014000</v>
      </c>
      <c r="D12" s="28">
        <f>B12-C12</f>
        <v>21296000</v>
      </c>
      <c r="E12" s="103">
        <v>30000000</v>
      </c>
      <c r="F12" s="103">
        <v>50000000</v>
      </c>
      <c r="G12" s="28">
        <f>E12-F12</f>
        <v>-20000000</v>
      </c>
    </row>
    <row r="13" spans="1:7" s="11" customFormat="1" ht="28.5" customHeight="1">
      <c r="A13" s="26" t="s">
        <v>182</v>
      </c>
      <c r="B13" s="103"/>
      <c r="C13" s="27"/>
      <c r="D13" s="28">
        <f>B13-C13</f>
        <v>0</v>
      </c>
      <c r="E13" s="27"/>
      <c r="F13" s="27"/>
      <c r="G13" s="29"/>
    </row>
    <row r="14" spans="1:7" s="11" customFormat="1" ht="28.5" customHeight="1">
      <c r="A14" s="20" t="s">
        <v>80</v>
      </c>
      <c r="B14" s="22">
        <f t="shared" ref="B14:G14" si="1">B15+B16</f>
        <v>77760000</v>
      </c>
      <c r="C14" s="22">
        <f t="shared" si="1"/>
        <v>0</v>
      </c>
      <c r="D14" s="22">
        <f t="shared" si="1"/>
        <v>77760000</v>
      </c>
      <c r="E14" s="22">
        <f t="shared" si="1"/>
        <v>77760000</v>
      </c>
      <c r="F14" s="22">
        <f t="shared" si="1"/>
        <v>30000000</v>
      </c>
      <c r="G14" s="22">
        <f t="shared" si="1"/>
        <v>47760000</v>
      </c>
    </row>
    <row r="15" spans="1:7" s="11" customFormat="1" ht="28.5" customHeight="1">
      <c r="A15" s="23" t="s">
        <v>89</v>
      </c>
      <c r="B15" s="103">
        <f>7200000*12*0.9</f>
        <v>77760000</v>
      </c>
      <c r="C15" s="27">
        <v>0</v>
      </c>
      <c r="D15" s="28">
        <f>B15-C15</f>
        <v>77760000</v>
      </c>
      <c r="E15" s="103">
        <f>7200000*12*0.9</f>
        <v>77760000</v>
      </c>
      <c r="F15" s="27">
        <v>30000000</v>
      </c>
      <c r="G15" s="28">
        <f>E15-F15</f>
        <v>47760000</v>
      </c>
    </row>
    <row r="16" spans="1:7" s="11" customFormat="1" ht="28.5" customHeight="1">
      <c r="A16" s="23" t="s">
        <v>90</v>
      </c>
      <c r="B16" s="27"/>
      <c r="C16" s="27"/>
      <c r="D16" s="29"/>
      <c r="E16" s="27"/>
      <c r="F16" s="27"/>
      <c r="G16" s="29"/>
    </row>
    <row r="17" spans="1:7" s="11" customFormat="1" ht="28.5" customHeight="1">
      <c r="A17" s="24" t="s">
        <v>91</v>
      </c>
      <c r="B17" s="25">
        <f t="shared" ref="B17:G17" si="2">B10+B14</f>
        <v>132130000</v>
      </c>
      <c r="C17" s="25">
        <f t="shared" si="2"/>
        <v>45367000</v>
      </c>
      <c r="D17" s="25">
        <f t="shared" si="2"/>
        <v>86763000</v>
      </c>
      <c r="E17" s="25">
        <f t="shared" si="2"/>
        <v>137760000</v>
      </c>
      <c r="F17" s="25">
        <f t="shared" si="2"/>
        <v>100000000</v>
      </c>
      <c r="G17" s="25">
        <f t="shared" si="2"/>
        <v>37760000</v>
      </c>
    </row>
    <row r="18" spans="1:7">
      <c r="A18" s="10" t="s">
        <v>84</v>
      </c>
    </row>
    <row r="19" spans="1:7">
      <c r="A19" s="10" t="s">
        <v>85</v>
      </c>
    </row>
  </sheetData>
  <mergeCells count="5">
    <mergeCell ref="A7:A8"/>
    <mergeCell ref="B7:D7"/>
    <mergeCell ref="E7:G7"/>
    <mergeCell ref="A3:G3"/>
    <mergeCell ref="A4:G4"/>
  </mergeCells>
  <pageMargins left="0.70866141732283472" right="0.19685039370078741" top="0.51" bottom="0.43" header="0.31496062992125984" footer="0.31496062992125984"/>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DM tài liệ công khai</vt:lpstr>
      <vt:lpstr>108</vt:lpstr>
      <vt:lpstr>109</vt:lpstr>
      <vt:lpstr>110</vt:lpstr>
      <vt:lpstr>111</vt:lpstr>
      <vt:lpstr>112</vt:lpstr>
      <vt:lpstr>'111'!Print_Titles</vt:lpstr>
    </vt:vector>
  </TitlesOfParts>
  <Company>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aseanqb</dc:creator>
  <cp:lastModifiedBy>PBT-XCIV</cp:lastModifiedBy>
  <cp:lastPrinted>2024-01-15T02:14:03Z</cp:lastPrinted>
  <dcterms:created xsi:type="dcterms:W3CDTF">2018-02-03T02:57:01Z</dcterms:created>
  <dcterms:modified xsi:type="dcterms:W3CDTF">2024-01-15T02:19:59Z</dcterms:modified>
</cp:coreProperties>
</file>