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OA TRACH\NĂM 2026\CÔNG KHAI NS\Công khai 6 tháng\"/>
    </mc:Choice>
  </mc:AlternateContent>
  <xr:revisionPtr revIDLastSave="0" documentId="13_ncr:1_{6E7A9326-C03E-48FB-9445-7F51AFE8A50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13" sheetId="1" r:id="rId1"/>
    <sheet name="114" sheetId="2" r:id="rId2"/>
    <sheet name="115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2" l="1"/>
  <c r="J19" i="3"/>
  <c r="J18" i="3"/>
  <c r="J17" i="3"/>
  <c r="F32" i="2" l="1"/>
  <c r="K16" i="3"/>
  <c r="K17" i="3"/>
  <c r="K18" i="3"/>
  <c r="K19" i="3"/>
  <c r="K20" i="3"/>
  <c r="K13" i="3"/>
  <c r="K14" i="3"/>
  <c r="J11" i="3"/>
  <c r="K11" i="3"/>
  <c r="G25" i="2"/>
  <c r="G32" i="2"/>
  <c r="G19" i="2" l="1"/>
  <c r="D8" i="1"/>
  <c r="C18" i="1"/>
  <c r="C11" i="1"/>
  <c r="F11" i="3"/>
  <c r="C22" i="3"/>
  <c r="C19" i="3"/>
  <c r="I19" i="3" s="1"/>
  <c r="E9" i="2"/>
  <c r="C31" i="2"/>
  <c r="D33" i="2"/>
  <c r="C12" i="1" s="1"/>
  <c r="C9" i="2"/>
  <c r="C10" i="2" s="1"/>
  <c r="D25" i="2"/>
  <c r="H25" i="2" s="1"/>
  <c r="D23" i="2"/>
  <c r="D20" i="2"/>
  <c r="D19" i="2"/>
  <c r="H19" i="2" s="1"/>
  <c r="D18" i="2"/>
  <c r="D17" i="2"/>
  <c r="D15" i="2"/>
  <c r="D14" i="2"/>
  <c r="D13" i="2"/>
  <c r="C30" i="2"/>
  <c r="D31" i="2"/>
  <c r="C10" i="1" s="1"/>
  <c r="D32" i="2"/>
  <c r="D9" i="2" l="1"/>
  <c r="D10" i="2" s="1"/>
  <c r="C7" i="1"/>
  <c r="C8" i="2"/>
  <c r="C8" i="1"/>
  <c r="E10" i="2"/>
  <c r="D30" i="2"/>
  <c r="D8" i="2" l="1"/>
  <c r="G17" i="2"/>
  <c r="H17" i="2"/>
  <c r="G8" i="3"/>
  <c r="H8" i="3"/>
  <c r="F14" i="3"/>
  <c r="G20" i="2"/>
  <c r="H20" i="2"/>
  <c r="G16" i="2"/>
  <c r="G13" i="2"/>
  <c r="G14" i="2"/>
  <c r="C23" i="3"/>
  <c r="C21" i="3"/>
  <c r="C20" i="3"/>
  <c r="C18" i="3"/>
  <c r="C17" i="3"/>
  <c r="C16" i="3"/>
  <c r="C15" i="3"/>
  <c r="C14" i="3"/>
  <c r="C13" i="3"/>
  <c r="C12" i="3"/>
  <c r="C11" i="3"/>
  <c r="I11" i="3" s="1"/>
  <c r="C10" i="3"/>
  <c r="C9" i="3"/>
  <c r="E8" i="3"/>
  <c r="C17" i="1" s="1"/>
  <c r="D8" i="3"/>
  <c r="C16" i="1" s="1"/>
  <c r="C15" i="1" l="1"/>
  <c r="I14" i="3"/>
  <c r="K8" i="3"/>
  <c r="D17" i="1"/>
  <c r="J8" i="3"/>
  <c r="D16" i="1"/>
  <c r="D7" i="1"/>
  <c r="C8" i="3"/>
  <c r="F9" i="2"/>
  <c r="F10" i="2" s="1"/>
  <c r="H14" i="2"/>
  <c r="H16" i="2"/>
  <c r="H13" i="2"/>
  <c r="D11" i="1" l="1"/>
  <c r="H32" i="2"/>
  <c r="F21" i="3"/>
  <c r="F23" i="3"/>
  <c r="F9" i="3"/>
  <c r="F10" i="3"/>
  <c r="F12" i="3"/>
  <c r="F13" i="3"/>
  <c r="F15" i="3"/>
  <c r="I15" i="3" s="1"/>
  <c r="F16" i="3"/>
  <c r="I16" i="3" s="1"/>
  <c r="F17" i="3"/>
  <c r="I17" i="3" s="1"/>
  <c r="F18" i="3"/>
  <c r="I18" i="3" s="1"/>
  <c r="F20" i="3"/>
  <c r="I20" i="3" s="1"/>
  <c r="K9" i="3"/>
  <c r="K10" i="3"/>
  <c r="K12" i="3"/>
  <c r="K15" i="3"/>
  <c r="K23" i="3"/>
  <c r="G31" i="2"/>
  <c r="F31" i="2"/>
  <c r="D13" i="1"/>
  <c r="E30" i="2"/>
  <c r="E8" i="2" s="1"/>
  <c r="D18" i="1"/>
  <c r="D15" i="1" s="1"/>
  <c r="D14" i="1"/>
  <c r="C9" i="1"/>
  <c r="F8" i="3" l="1"/>
  <c r="I8" i="3" s="1"/>
  <c r="F30" i="2"/>
  <c r="F8" i="2" s="1"/>
  <c r="D10" i="1"/>
  <c r="I12" i="3"/>
  <c r="I9" i="3"/>
  <c r="I13" i="3"/>
  <c r="I23" i="3"/>
  <c r="G30" i="2"/>
  <c r="H31" i="2"/>
  <c r="I10" i="3"/>
  <c r="E18" i="1"/>
  <c r="E8" i="1" l="1"/>
  <c r="D9" i="1"/>
  <c r="E9" i="1" s="1"/>
  <c r="H30" i="2"/>
  <c r="H15" i="2"/>
  <c r="G15" i="2" l="1"/>
  <c r="D6" i="1"/>
  <c r="E15" i="1" l="1"/>
  <c r="E16" i="1"/>
  <c r="E17" i="1"/>
  <c r="G10" i="2" l="1"/>
  <c r="H10" i="2"/>
  <c r="H9" i="2"/>
  <c r="G9" i="2"/>
  <c r="E7" i="1" l="1"/>
  <c r="G8" i="2"/>
  <c r="H8" i="2" l="1"/>
  <c r="C6" i="1"/>
  <c r="E6" i="1" s="1"/>
</calcChain>
</file>

<file path=xl/sharedStrings.xml><?xml version="1.0" encoding="utf-8"?>
<sst xmlns="http://schemas.openxmlformats.org/spreadsheetml/2006/main" count="116" uniqueCount="90">
  <si>
    <t>Biểu số 113/CK/TC-NSNN</t>
  </si>
  <si>
    <t>ĐVT: 1.000 đồng</t>
  </si>
  <si>
    <t>STT</t>
  </si>
  <si>
    <t>NỘI DUNG</t>
  </si>
  <si>
    <t xml:space="preserve">DỰ TOÁN NĂM </t>
  </si>
  <si>
    <t>SO SÁNH</t>
  </si>
  <si>
    <t>A</t>
  </si>
  <si>
    <t>B</t>
  </si>
  <si>
    <t>3=2/1</t>
  </si>
  <si>
    <t>I</t>
  </si>
  <si>
    <t xml:space="preserve">TỔNG SỐ THU </t>
  </si>
  <si>
    <t>Các khoản thu xã hưởng 100%</t>
  </si>
  <si>
    <t>Các khoản thu phân chia theo tỷ lệ (1)</t>
  </si>
  <si>
    <t>Thu bổ sung</t>
  </si>
  <si>
    <t>- Thu bổ sung cân đối</t>
  </si>
  <si>
    <t>- Thu bổ sung có mục tiêu</t>
  </si>
  <si>
    <t>Thu chuyển nguồn</t>
  </si>
  <si>
    <t>II</t>
  </si>
  <si>
    <t>TỔNG SỐ CHI</t>
  </si>
  <si>
    <t>Chi đầu tư phát triển</t>
  </si>
  <si>
    <t>Chi thường xuyên</t>
  </si>
  <si>
    <t xml:space="preserve"> - Thu bổ sung có mục tiêu</t>
  </si>
  <si>
    <t>Dự phòng</t>
  </si>
  <si>
    <t xml:space="preserve"> - Thu bổ sung cân đối</t>
  </si>
  <si>
    <t>Biểu số 114/CK TC-NSNN</t>
  </si>
  <si>
    <t>SO SÁNH (%)</t>
  </si>
  <si>
    <t>THU NSNN</t>
  </si>
  <si>
    <t>THU NSX</t>
  </si>
  <si>
    <t>TỔNG THU</t>
  </si>
  <si>
    <t>Thu từ quỹ đất công ích và thu hoa lợi công sản khác</t>
  </si>
  <si>
    <t>III</t>
  </si>
  <si>
    <t>IV</t>
  </si>
  <si>
    <t>V</t>
  </si>
  <si>
    <t>Thu kết dư ngân sách năm trước</t>
  </si>
  <si>
    <t>Thu bổ sung từ ngân sách cấp trên</t>
  </si>
  <si>
    <t>Biểu số 115/CK TC-NSNN</t>
  </si>
  <si>
    <t>TỔNG SỐ</t>
  </si>
  <si>
    <t>XDCB</t>
  </si>
  <si>
    <t>TX</t>
  </si>
  <si>
    <t>Chi khác</t>
  </si>
  <si>
    <t>Thu kết dư</t>
  </si>
  <si>
    <t>UBND XÃ HÒA TRẠCH</t>
  </si>
  <si>
    <t>Thu đóng góp của nhân dân</t>
  </si>
  <si>
    <t>Lệ phí trước bạ</t>
  </si>
  <si>
    <t>Thuế sử dụng đất phi NN</t>
  </si>
  <si>
    <t>Thu tiền sử dụng đất</t>
  </si>
  <si>
    <t>Thu chuyển nguồn CCTL năm trước chuyển sang</t>
  </si>
  <si>
    <t>Thu chuyển nguồn CCTL</t>
  </si>
  <si>
    <t>Chi quốc phòng</t>
  </si>
  <si>
    <t>Chi ANTT</t>
  </si>
  <si>
    <t>Sự nghiệp giáo dục</t>
  </si>
  <si>
    <t>Sự nghiệp y tế, dân số</t>
  </si>
  <si>
    <t>Sự nghiệp văn hóa thông tin</t>
  </si>
  <si>
    <t>Sự nghiệp TDTT</t>
  </si>
  <si>
    <t>Sự nghiệp phát thanh</t>
  </si>
  <si>
    <t>Sự nghiệp môi trường</t>
  </si>
  <si>
    <t>Sự nghiệp kinh tế</t>
  </si>
  <si>
    <t>Chi quản lý Đảng, nhà nước</t>
  </si>
  <si>
    <t>Sự nghiệp xã hội</t>
  </si>
  <si>
    <t>Thuế tài nguyên</t>
  </si>
  <si>
    <t>Thu cấp quyền khai thác khoáng sản</t>
  </si>
  <si>
    <t>DỰ TOÁN NĂM 2026</t>
  </si>
  <si>
    <t>Thu DN có vốn ĐTNN</t>
  </si>
  <si>
    <t xml:space="preserve"> Thuế thu nhập cá nhân</t>
  </si>
  <si>
    <t xml:space="preserve"> Thu phí và lệ phí</t>
  </si>
  <si>
    <t xml:space="preserve"> Thu khác</t>
  </si>
  <si>
    <t>Thu tiền cổ tức, lợi nhuận được chia và LNST NSĐP được hưởng 100%</t>
  </si>
  <si>
    <t>Thu trong cân đối (trừ SD đất, thu đóng góp)</t>
  </si>
  <si>
    <t xml:space="preserve"> Thuế  Công thương nghiệp và DV ngoài quốc doanh (GTGT+TNCD, tiêu thu đặc biệt)</t>
  </si>
  <si>
    <t>Trong đó: Thu khác NSTW</t>
  </si>
  <si>
    <t>Thu tiền và bảo vệ đất trồng lúa</t>
  </si>
  <si>
    <t>Đơn vị:  đồng</t>
  </si>
  <si>
    <t>Chi KHCN, chuyển đổi số</t>
  </si>
  <si>
    <t>Dự phòng SN</t>
  </si>
  <si>
    <t>Dự phòng hụt thu</t>
  </si>
  <si>
    <t>Tổng cộng</t>
  </si>
  <si>
    <t>Thu cân đối trên địa bàn</t>
  </si>
  <si>
    <t>Thu từ khu vực DN nhà nước</t>
  </si>
  <si>
    <t>Đơn vị: đồng</t>
  </si>
  <si>
    <t>Thu tiền thuê mặt đất, mặt nước</t>
  </si>
  <si>
    <t>7=5/1</t>
  </si>
  <si>
    <t>8=6/2</t>
  </si>
  <si>
    <t>10=7/1</t>
  </si>
  <si>
    <t>11=8/2</t>
  </si>
  <si>
    <t>12=9/3</t>
  </si>
  <si>
    <t>CÂN ĐỐI NGÂN SÁCH XÃ 06 THÁNG NĂM 2026</t>
  </si>
  <si>
    <t>THỰC HIỆN 06 THÁNG 2026</t>
  </si>
  <si>
    <t>ƯỚC THỰC HIỆN THU NGÂN SÁCH XÃ 06 THÁNG NĂM 2026</t>
  </si>
  <si>
    <t>ƯỚC THỰC HIỆN CHI NGÂN SÁCH XÃ  06 THÁNG NĂM 2026</t>
  </si>
  <si>
    <t>THỰC HIỆN 06 THÁNG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</si>
</sst>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3" x14ac:knownFonts="1">
    <font>
      <sz val="13"/>
      <color theme="1"/>
      <name val="Times New Roman"/>
      <family val="2"/>
    </font>
    <font>
      <sz val="13"/>
      <color theme="1"/>
      <name val="Times New Roman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3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3"/>
      <color rgb="FF000000"/>
      <name val="Times New Roman"/>
      <family val="1"/>
    </font>
    <font>
      <i/>
      <sz val="13"/>
      <color rgb="FF000000"/>
      <name val="Times New Roman"/>
      <family val="1"/>
    </font>
    <font>
      <b/>
      <sz val="13"/>
      <color theme="1"/>
      <name val="Times New Roman"/>
      <family val="1"/>
    </font>
    <font>
      <i/>
      <sz val="13"/>
      <name val="Times New Roman"/>
      <family val="1"/>
    </font>
    <font>
      <sz val="13"/>
      <color rgb="FF000000"/>
      <name val="Times New Roman"/>
      <family val="1"/>
    </font>
    <font>
      <b/>
      <sz val="12"/>
      <color theme="1"/>
      <name val="Times New Roman"/>
      <family val="1"/>
    </font>
    <font>
      <i/>
      <sz val="12"/>
      <name val="Times New Roman"/>
      <family val="1"/>
    </font>
    <font>
      <sz val="12"/>
      <name val=".VnTime"/>
      <family val="2"/>
    </font>
    <font>
      <i/>
      <sz val="10"/>
      <name val="Times New Roman"/>
      <family val="1"/>
    </font>
    <font>
      <i/>
      <sz val="12"/>
      <name val="Times New Roman"/>
      <family val="1"/>
      <scheme val="major"/>
    </font>
    <font>
      <sz val="12"/>
      <color rgb="FF000000"/>
      <name val="Times New Roman"/>
      <family val="1"/>
      <scheme val="major"/>
    </font>
    <font>
      <sz val="12"/>
      <name val="Times New Roman"/>
      <family val="1"/>
      <scheme val="major"/>
    </font>
    <font>
      <b/>
      <sz val="12"/>
      <name val="Times New Roman"/>
      <family val="1"/>
      <scheme val="major"/>
    </font>
    <font>
      <sz val="13"/>
      <color rgb="FF000000"/>
      <name val="Times New Roman"/>
      <family val="1"/>
      <scheme val="major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</cellStyleXfs>
  <cellXfs count="92">
    <xf numFmtId="0" fontId="0" fillId="0" borderId="0" xfId="0"/>
    <xf numFmtId="165" fontId="3" fillId="0" borderId="1" xfId="1" applyNumberFormat="1" applyFont="1" applyBorder="1" applyAlignment="1">
      <alignment horizontal="center" vertical="top" wrapText="1"/>
    </xf>
    <xf numFmtId="165" fontId="2" fillId="0" borderId="1" xfId="1" applyNumberFormat="1" applyFont="1" applyBorder="1" applyAlignment="1">
      <alignment vertical="top" wrapText="1"/>
    </xf>
    <xf numFmtId="165" fontId="5" fillId="0" borderId="1" xfId="1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64" fontId="5" fillId="0" borderId="1" xfId="1" applyFont="1" applyBorder="1" applyAlignment="1">
      <alignment horizontal="center" wrapText="1"/>
    </xf>
    <xf numFmtId="164" fontId="6" fillId="0" borderId="1" xfId="1" applyFont="1" applyBorder="1" applyAlignment="1">
      <alignment horizontal="center" wrapText="1"/>
    </xf>
    <xf numFmtId="0" fontId="4" fillId="0" borderId="0" xfId="0" applyFont="1"/>
    <xf numFmtId="0" fontId="9" fillId="0" borderId="0" xfId="0" applyFont="1" applyAlignment="1">
      <alignment horizontal="right"/>
    </xf>
    <xf numFmtId="0" fontId="10" fillId="0" borderId="0" xfId="0" applyFont="1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164" fontId="3" fillId="0" borderId="1" xfId="1" applyFont="1" applyBorder="1" applyAlignment="1">
      <alignment vertical="top" wrapText="1"/>
    </xf>
    <xf numFmtId="164" fontId="2" fillId="0" borderId="1" xfId="1" applyFont="1" applyBorder="1" applyAlignment="1">
      <alignment vertical="top" wrapText="1"/>
    </xf>
    <xf numFmtId="165" fontId="3" fillId="0" borderId="1" xfId="1" applyNumberFormat="1" applyFont="1" applyBorder="1" applyAlignment="1">
      <alignment vertical="top" wrapText="1"/>
    </xf>
    <xf numFmtId="0" fontId="7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/>
    <xf numFmtId="0" fontId="2" fillId="0" borderId="1" xfId="0" applyFont="1" applyBorder="1" applyAlignment="1">
      <alignment horizontal="center" wrapText="1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65" fontId="6" fillId="0" borderId="1" xfId="1" applyNumberFormat="1" applyFont="1" applyBorder="1" applyAlignment="1">
      <alignment horizontal="center" vertical="center" wrapText="1"/>
    </xf>
    <xf numFmtId="164" fontId="6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vertical="center"/>
    </xf>
    <xf numFmtId="165" fontId="2" fillId="0" borderId="1" xfId="1" applyNumberFormat="1" applyFont="1" applyBorder="1" applyAlignment="1">
      <alignment horizontal="center" vertical="center" wrapText="1"/>
    </xf>
    <xf numFmtId="165" fontId="11" fillId="0" borderId="1" xfId="1" applyNumberFormat="1" applyFont="1" applyBorder="1" applyAlignment="1">
      <alignment vertical="top" wrapText="1"/>
    </xf>
    <xf numFmtId="164" fontId="2" fillId="0" borderId="1" xfId="1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center" vertical="center"/>
    </xf>
    <xf numFmtId="165" fontId="4" fillId="0" borderId="0" xfId="1" applyNumberFormat="1" applyFont="1"/>
    <xf numFmtId="165" fontId="7" fillId="0" borderId="0" xfId="1" applyNumberFormat="1" applyFont="1" applyAlignment="1">
      <alignment vertical="center"/>
    </xf>
    <xf numFmtId="165" fontId="7" fillId="0" borderId="0" xfId="1" applyNumberFormat="1" applyFont="1"/>
    <xf numFmtId="165" fontId="4" fillId="0" borderId="0" xfId="0" applyNumberFormat="1" applyFont="1"/>
    <xf numFmtId="0" fontId="13" fillId="0" borderId="0" xfId="0" applyFont="1"/>
    <xf numFmtId="165" fontId="13" fillId="0" borderId="0" xfId="1" applyNumberFormat="1" applyFont="1"/>
    <xf numFmtId="165" fontId="7" fillId="0" borderId="0" xfId="0" applyNumberFormat="1" applyFont="1"/>
    <xf numFmtId="3" fontId="7" fillId="0" borderId="1" xfId="0" applyNumberFormat="1" applyFont="1" applyBorder="1"/>
    <xf numFmtId="0" fontId="13" fillId="0" borderId="1" xfId="0" applyFont="1" applyBorder="1" applyAlignment="1">
      <alignment vertical="center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166" fontId="3" fillId="0" borderId="1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3" fontId="2" fillId="0" borderId="1" xfId="2" applyNumberFormat="1" applyFont="1" applyBorder="1" applyAlignment="1">
      <alignment horizontal="right" vertical="center" wrapText="1"/>
    </xf>
    <xf numFmtId="0" fontId="2" fillId="0" borderId="1" xfId="2" applyFont="1" applyBorder="1" applyAlignment="1">
      <alignment horizontal="right" vertical="center" wrapText="1"/>
    </xf>
    <xf numFmtId="0" fontId="2" fillId="0" borderId="1" xfId="0" applyFont="1" applyBorder="1"/>
    <xf numFmtId="3" fontId="4" fillId="0" borderId="1" xfId="2" applyNumberFormat="1" applyFont="1" applyBorder="1"/>
    <xf numFmtId="3" fontId="4" fillId="0" borderId="1" xfId="0" applyNumberFormat="1" applyFont="1" applyBorder="1"/>
    <xf numFmtId="3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3" applyFont="1" applyBorder="1" applyAlignment="1">
      <alignment horizontal="left" vertical="center" wrapText="1"/>
    </xf>
    <xf numFmtId="3" fontId="17" fillId="0" borderId="1" xfId="0" applyNumberFormat="1" applyFont="1" applyBorder="1" applyAlignment="1">
      <alignment vertical="center" wrapText="1"/>
    </xf>
    <xf numFmtId="3" fontId="18" fillId="0" borderId="1" xfId="0" applyNumberFormat="1" applyFont="1" applyBorder="1" applyAlignment="1">
      <alignment vertical="center" wrapText="1"/>
    </xf>
    <xf numFmtId="3" fontId="19" fillId="0" borderId="1" xfId="0" applyNumberFormat="1" applyFont="1" applyBorder="1" applyAlignment="1">
      <alignment vertical="center" wrapText="1"/>
    </xf>
    <xf numFmtId="3" fontId="19" fillId="0" borderId="1" xfId="0" applyNumberFormat="1" applyFont="1" applyBorder="1" applyAlignment="1">
      <alignment horizontal="right" vertical="center" wrapText="1"/>
    </xf>
    <xf numFmtId="3" fontId="14" fillId="0" borderId="1" xfId="0" applyNumberFormat="1" applyFont="1" applyBorder="1" applyAlignment="1">
      <alignment horizontal="left" vertical="center" wrapText="1"/>
    </xf>
    <xf numFmtId="3" fontId="20" fillId="0" borderId="1" xfId="0" applyNumberFormat="1" applyFont="1" applyBorder="1" applyAlignment="1">
      <alignment vertical="center" wrapText="1"/>
    </xf>
    <xf numFmtId="166" fontId="5" fillId="0" borderId="1" xfId="1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165" fontId="13" fillId="0" borderId="1" xfId="1" applyNumberFormat="1" applyFont="1" applyBorder="1" applyAlignment="1">
      <alignment vertical="center"/>
    </xf>
    <xf numFmtId="166" fontId="6" fillId="0" borderId="1" xfId="1" applyNumberFormat="1" applyFont="1" applyBorder="1"/>
    <xf numFmtId="165" fontId="2" fillId="0" borderId="1" xfId="1" applyNumberFormat="1" applyFont="1" applyBorder="1" applyAlignment="1">
      <alignment horizontal="right" vertical="center" wrapText="1"/>
    </xf>
    <xf numFmtId="165" fontId="4" fillId="0" borderId="1" xfId="1" applyNumberFormat="1" applyFont="1" applyBorder="1"/>
    <xf numFmtId="3" fontId="12" fillId="0" borderId="1" xfId="0" applyNumberFormat="1" applyFont="1" applyBorder="1" applyAlignment="1">
      <alignment vertical="center" wrapText="1"/>
    </xf>
    <xf numFmtId="0" fontId="2" fillId="0" borderId="1" xfId="4" applyFont="1" applyBorder="1" applyAlignment="1">
      <alignment vertical="center" wrapText="1"/>
    </xf>
    <xf numFmtId="164" fontId="3" fillId="0" borderId="1" xfId="1" applyFont="1" applyBorder="1" applyAlignment="1">
      <alignment horizontal="center" vertical="center" wrapText="1"/>
    </xf>
    <xf numFmtId="165" fontId="13" fillId="0" borderId="0" xfId="0" applyNumberFormat="1" applyFont="1"/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3" fontId="21" fillId="0" borderId="1" xfId="0" applyNumberFormat="1" applyFont="1" applyBorder="1" applyAlignment="1">
      <alignment vertical="center" wrapText="1"/>
    </xf>
    <xf numFmtId="165" fontId="22" fillId="0" borderId="1" xfId="1" applyNumberFormat="1" applyFont="1" applyBorder="1" applyAlignment="1">
      <alignment horizontal="center" vertical="center" wrapText="1"/>
    </xf>
    <xf numFmtId="165" fontId="14" fillId="0" borderId="1" xfId="1" applyNumberFormat="1" applyFont="1" applyBorder="1"/>
    <xf numFmtId="166" fontId="22" fillId="0" borderId="1" xfId="1" applyNumberFormat="1" applyFont="1" applyBorder="1"/>
  </cellXfs>
  <cellStyles count="5">
    <cellStyle name="Comma" xfId="1" builtinId="3"/>
    <cellStyle name="Normal" xfId="0" builtinId="0"/>
    <cellStyle name="Normal 14" xfId="4" xr:uid="{1FC68586-4515-4DE9-9EBC-39839037171B}"/>
    <cellStyle name="Normal 2" xfId="2" xr:uid="{D5D81F2E-2596-44F3-8D0D-19EB07D93EAE}"/>
    <cellStyle name="Normal_DU TOAN 2014TP DONG HOI VAN" xfId="3" xr:uid="{FFEFBFDD-DCE8-4382-984E-2FAA1DDE7D5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</xdr:row>
      <xdr:rowOff>0</xdr:rowOff>
    </xdr:from>
    <xdr:to>
      <xdr:col>1</xdr:col>
      <xdr:colOff>1019175</xdr:colOff>
      <xdr:row>1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90500" y="209550"/>
          <a:ext cx="134302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866775</xdr:colOff>
      <xdr:row>0</xdr:row>
      <xdr:rowOff>228600</xdr:rowOff>
    </xdr:from>
    <xdr:to>
      <xdr:col>1</xdr:col>
      <xdr:colOff>2152650</xdr:colOff>
      <xdr:row>0</xdr:row>
      <xdr:rowOff>238125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1133475" y="228600"/>
          <a:ext cx="12858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1</xdr:row>
      <xdr:rowOff>9525</xdr:rowOff>
    </xdr:from>
    <xdr:to>
      <xdr:col>1</xdr:col>
      <xdr:colOff>1381125</xdr:colOff>
      <xdr:row>1</xdr:row>
      <xdr:rowOff>11113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371475" y="276225"/>
          <a:ext cx="146685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opLeftCell="A4" workbookViewId="0">
      <selection activeCell="G10" sqref="G10"/>
    </sheetView>
  </sheetViews>
  <sheetFormatPr defaultColWidth="8.90625" defaultRowHeight="16.8" x14ac:dyDescent="0.3"/>
  <cols>
    <col min="1" max="1" width="6" style="7" customWidth="1"/>
    <col min="2" max="2" width="33.08984375" style="7" customWidth="1"/>
    <col min="3" max="3" width="16.90625" style="7" customWidth="1"/>
    <col min="4" max="4" width="16" style="7" customWidth="1"/>
    <col min="5" max="5" width="9.1796875" style="7" customWidth="1"/>
    <col min="6" max="16384" width="8.90625" style="7"/>
  </cols>
  <sheetData>
    <row r="1" spans="1:5" x14ac:dyDescent="0.3">
      <c r="A1" s="9" t="s">
        <v>41</v>
      </c>
      <c r="D1" s="7" t="s">
        <v>0</v>
      </c>
    </row>
    <row r="2" spans="1:5" ht="34.5" customHeight="1" x14ac:dyDescent="0.3">
      <c r="A2" s="82" t="s">
        <v>85</v>
      </c>
      <c r="B2" s="82"/>
      <c r="C2" s="82"/>
      <c r="D2" s="82"/>
      <c r="E2" s="82"/>
    </row>
    <row r="3" spans="1:5" x14ac:dyDescent="0.3">
      <c r="D3" s="7" t="s">
        <v>1</v>
      </c>
    </row>
    <row r="4" spans="1:5" s="24" customFormat="1" ht="60.75" customHeight="1" x14ac:dyDescent="0.3">
      <c r="A4" s="25" t="s">
        <v>2</v>
      </c>
      <c r="B4" s="25" t="s">
        <v>3</v>
      </c>
      <c r="C4" s="25" t="s">
        <v>4</v>
      </c>
      <c r="D4" s="25" t="s">
        <v>86</v>
      </c>
      <c r="E4" s="25" t="s">
        <v>5</v>
      </c>
    </row>
    <row r="5" spans="1:5" ht="21.75" customHeight="1" x14ac:dyDescent="0.3">
      <c r="A5" s="10" t="s">
        <v>6</v>
      </c>
      <c r="B5" s="10" t="s">
        <v>7</v>
      </c>
      <c r="C5" s="10">
        <v>1</v>
      </c>
      <c r="D5" s="10">
        <v>2</v>
      </c>
      <c r="E5" s="10" t="s">
        <v>8</v>
      </c>
    </row>
    <row r="6" spans="1:5" ht="21.75" customHeight="1" x14ac:dyDescent="0.3">
      <c r="A6" s="11" t="s">
        <v>9</v>
      </c>
      <c r="B6" s="11" t="s">
        <v>10</v>
      </c>
      <c r="C6" s="1">
        <f>'114'!D8</f>
        <v>196604000000</v>
      </c>
      <c r="D6" s="17">
        <f>'114'!F8</f>
        <v>179376494215</v>
      </c>
      <c r="E6" s="15">
        <f>D6/C6*100</f>
        <v>91.237459164106525</v>
      </c>
    </row>
    <row r="7" spans="1:5" ht="21.75" customHeight="1" x14ac:dyDescent="0.3">
      <c r="A7" s="10">
        <v>1</v>
      </c>
      <c r="B7" s="13" t="s">
        <v>11</v>
      </c>
      <c r="C7" s="2">
        <f>'114'!D13+'114'!D14+'114'!D15+'114'!D17+'114'!D18+'114'!D20+'114'!D25</f>
        <v>10899000000</v>
      </c>
      <c r="D7" s="2">
        <f>'114'!F11+'114'!F13+'114'!F14+'114'!F15+'114'!F17+'114'!F18+'114'!F20</f>
        <v>10414152744</v>
      </c>
      <c r="E7" s="16">
        <f t="shared" ref="E7:E18" si="0">D7/C7*100</f>
        <v>95.551451913019548</v>
      </c>
    </row>
    <row r="8" spans="1:5" ht="21.75" customHeight="1" x14ac:dyDescent="0.3">
      <c r="A8" s="10">
        <v>2</v>
      </c>
      <c r="B8" s="13" t="s">
        <v>12</v>
      </c>
      <c r="C8" s="2">
        <f>'114'!D16+'114'!D19</f>
        <v>12208000000</v>
      </c>
      <c r="D8" s="2">
        <f>'114'!F16+'114'!F19</f>
        <v>14887069810</v>
      </c>
      <c r="E8" s="16">
        <f t="shared" si="0"/>
        <v>121.94519831258191</v>
      </c>
    </row>
    <row r="9" spans="1:5" ht="21.75" customHeight="1" x14ac:dyDescent="0.3">
      <c r="A9" s="10">
        <v>3</v>
      </c>
      <c r="B9" s="13" t="s">
        <v>13</v>
      </c>
      <c r="C9" s="2">
        <f>'114'!D30</f>
        <v>173055000000</v>
      </c>
      <c r="D9" s="2">
        <f>'114'!F30</f>
        <v>120808546519</v>
      </c>
      <c r="E9" s="16">
        <f t="shared" si="0"/>
        <v>69.809336060212075</v>
      </c>
    </row>
    <row r="10" spans="1:5" ht="21.75" customHeight="1" x14ac:dyDescent="0.3">
      <c r="A10" s="11"/>
      <c r="B10" s="14" t="s">
        <v>23</v>
      </c>
      <c r="C10" s="38">
        <f>'114'!D31</f>
        <v>126328000000</v>
      </c>
      <c r="D10" s="38">
        <f>'114'!F31</f>
        <v>66328000000</v>
      </c>
      <c r="E10" s="15"/>
    </row>
    <row r="11" spans="1:5" ht="21.75" customHeight="1" x14ac:dyDescent="0.3">
      <c r="A11" s="11"/>
      <c r="B11" s="14" t="s">
        <v>21</v>
      </c>
      <c r="C11" s="38">
        <f>'114'!D32</f>
        <v>46727000000</v>
      </c>
      <c r="D11" s="38">
        <f>'114'!F32</f>
        <v>54480546519</v>
      </c>
      <c r="E11" s="15"/>
    </row>
    <row r="12" spans="1:5" ht="21.75" customHeight="1" x14ac:dyDescent="0.3">
      <c r="A12" s="11">
        <v>4</v>
      </c>
      <c r="B12" s="14" t="s">
        <v>47</v>
      </c>
      <c r="C12" s="38">
        <f>'114'!D33</f>
        <v>442000000</v>
      </c>
      <c r="D12" s="38"/>
      <c r="E12" s="15"/>
    </row>
    <row r="13" spans="1:5" ht="21.75" customHeight="1" x14ac:dyDescent="0.3">
      <c r="A13" s="10">
        <v>4</v>
      </c>
      <c r="B13" s="13" t="s">
        <v>16</v>
      </c>
      <c r="C13" s="2"/>
      <c r="D13" s="2">
        <f>'114'!F28</f>
        <v>33087481536</v>
      </c>
      <c r="E13" s="15"/>
    </row>
    <row r="14" spans="1:5" ht="21.75" customHeight="1" x14ac:dyDescent="0.3">
      <c r="A14" s="10">
        <v>5</v>
      </c>
      <c r="B14" s="13" t="s">
        <v>40</v>
      </c>
      <c r="C14" s="2"/>
      <c r="D14" s="2">
        <f>'114'!F29</f>
        <v>179243606</v>
      </c>
      <c r="E14" s="15"/>
    </row>
    <row r="15" spans="1:5" ht="21.75" customHeight="1" x14ac:dyDescent="0.3">
      <c r="A15" s="11" t="s">
        <v>17</v>
      </c>
      <c r="B15" s="11" t="s">
        <v>18</v>
      </c>
      <c r="C15" s="17">
        <f>C16+C17+C18</f>
        <v>196604000000</v>
      </c>
      <c r="D15" s="17">
        <f>D16+D17+D18</f>
        <v>98382902869</v>
      </c>
      <c r="E15" s="15">
        <f t="shared" si="0"/>
        <v>50.04115016428964</v>
      </c>
    </row>
    <row r="16" spans="1:5" ht="21.75" customHeight="1" x14ac:dyDescent="0.3">
      <c r="A16" s="10">
        <v>1</v>
      </c>
      <c r="B16" s="13" t="s">
        <v>19</v>
      </c>
      <c r="C16" s="2">
        <f>'115'!D8</f>
        <v>14998000000</v>
      </c>
      <c r="D16" s="2">
        <f>'115'!G8</f>
        <v>13132485354</v>
      </c>
      <c r="E16" s="16">
        <f t="shared" si="0"/>
        <v>87.561577236964922</v>
      </c>
    </row>
    <row r="17" spans="1:5" ht="21.75" customHeight="1" x14ac:dyDescent="0.3">
      <c r="A17" s="10">
        <v>2</v>
      </c>
      <c r="B17" s="13" t="s">
        <v>20</v>
      </c>
      <c r="C17" s="2">
        <f>'115'!E8-C18</f>
        <v>178608000000</v>
      </c>
      <c r="D17" s="2">
        <f>'115'!H8</f>
        <v>85250417515</v>
      </c>
      <c r="E17" s="16">
        <f t="shared" si="0"/>
        <v>47.730458610476575</v>
      </c>
    </row>
    <row r="18" spans="1:5" ht="21.75" customHeight="1" x14ac:dyDescent="0.3">
      <c r="A18" s="10">
        <v>3</v>
      </c>
      <c r="B18" s="13" t="s">
        <v>22</v>
      </c>
      <c r="C18" s="2">
        <f>'115'!E23</f>
        <v>2998000000</v>
      </c>
      <c r="D18" s="2">
        <f>'115'!H23</f>
        <v>0</v>
      </c>
      <c r="E18" s="16">
        <f t="shared" si="0"/>
        <v>0</v>
      </c>
    </row>
    <row r="19" spans="1:5" ht="21.75" customHeight="1" x14ac:dyDescent="0.3">
      <c r="A19" s="11"/>
      <c r="B19" s="12"/>
      <c r="C19" s="17"/>
      <c r="D19" s="17"/>
      <c r="E19" s="16"/>
    </row>
    <row r="20" spans="1:5" ht="51.75" customHeight="1" x14ac:dyDescent="0.3">
      <c r="A20" s="80"/>
      <c r="B20" s="81"/>
      <c r="C20" s="81"/>
      <c r="D20" s="81"/>
      <c r="E20" s="81"/>
    </row>
  </sheetData>
  <mergeCells count="2">
    <mergeCell ref="A20:E20"/>
    <mergeCell ref="A2:E2"/>
  </mergeCells>
  <pageMargins left="0.66" right="0.2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8"/>
  <sheetViews>
    <sheetView tabSelected="1" workbookViewId="0">
      <selection activeCell="J10" sqref="J10"/>
    </sheetView>
  </sheetViews>
  <sheetFormatPr defaultColWidth="8.90625" defaultRowHeight="16.8" x14ac:dyDescent="0.3"/>
  <cols>
    <col min="1" max="1" width="3.08984375" style="24" customWidth="1"/>
    <col min="2" max="2" width="27.90625" style="7" customWidth="1"/>
    <col min="3" max="3" width="16.08984375" style="7" customWidth="1"/>
    <col min="4" max="4" width="14.7265625" style="7" customWidth="1"/>
    <col min="5" max="6" width="16.26953125" style="7" customWidth="1"/>
    <col min="7" max="7" width="8" style="7" customWidth="1"/>
    <col min="8" max="8" width="6.6328125" style="7" customWidth="1"/>
    <col min="9" max="9" width="8.90625" style="7"/>
    <col min="10" max="10" width="11.1796875" style="41" bestFit="1" customWidth="1"/>
    <col min="11" max="11" width="8.90625" style="41"/>
    <col min="12" max="12" width="9.1796875" style="41" bestFit="1" customWidth="1"/>
    <col min="13" max="14" width="8.90625" style="7"/>
    <col min="15" max="15" width="9" style="7" bestFit="1" customWidth="1"/>
    <col min="16" max="16384" width="8.90625" style="7"/>
  </cols>
  <sheetData>
    <row r="1" spans="1:19" ht="25.5" customHeight="1" x14ac:dyDescent="0.3">
      <c r="A1" s="83" t="s">
        <v>41</v>
      </c>
      <c r="B1" s="83"/>
      <c r="C1" s="83"/>
      <c r="F1" s="83" t="s">
        <v>24</v>
      </c>
      <c r="G1" s="83"/>
      <c r="H1" s="83"/>
    </row>
    <row r="2" spans="1:19" x14ac:dyDescent="0.3">
      <c r="A2" s="28"/>
    </row>
    <row r="3" spans="1:19" ht="25.5" customHeight="1" x14ac:dyDescent="0.3">
      <c r="A3" s="85" t="s">
        <v>87</v>
      </c>
      <c r="B3" s="85"/>
      <c r="C3" s="85"/>
      <c r="D3" s="85"/>
      <c r="E3" s="85"/>
      <c r="F3" s="85"/>
      <c r="G3" s="85"/>
      <c r="H3" s="85"/>
    </row>
    <row r="4" spans="1:19" x14ac:dyDescent="0.3">
      <c r="G4" s="8" t="s">
        <v>78</v>
      </c>
      <c r="M4" s="44"/>
    </row>
    <row r="5" spans="1:19" s="26" customFormat="1" ht="35.25" customHeight="1" x14ac:dyDescent="0.3">
      <c r="A5" s="84" t="s">
        <v>2</v>
      </c>
      <c r="B5" s="84" t="s">
        <v>3</v>
      </c>
      <c r="C5" s="84" t="s">
        <v>61</v>
      </c>
      <c r="D5" s="84"/>
      <c r="E5" s="84" t="s">
        <v>89</v>
      </c>
      <c r="F5" s="84"/>
      <c r="G5" s="84" t="s">
        <v>25</v>
      </c>
      <c r="H5" s="84"/>
      <c r="J5" s="42"/>
      <c r="K5" s="42"/>
      <c r="L5" s="42"/>
    </row>
    <row r="6" spans="1:19" s="26" customFormat="1" ht="31.2" x14ac:dyDescent="0.3">
      <c r="A6" s="84"/>
      <c r="B6" s="84"/>
      <c r="C6" s="27" t="s">
        <v>26</v>
      </c>
      <c r="D6" s="27" t="s">
        <v>27</v>
      </c>
      <c r="E6" s="27" t="s">
        <v>26</v>
      </c>
      <c r="F6" s="27" t="s">
        <v>27</v>
      </c>
      <c r="G6" s="27" t="s">
        <v>26</v>
      </c>
      <c r="H6" s="27" t="s">
        <v>27</v>
      </c>
      <c r="J6" s="42"/>
      <c r="K6" s="42"/>
      <c r="L6" s="42"/>
    </row>
    <row r="7" spans="1:19" s="18" customFormat="1" ht="15.6" x14ac:dyDescent="0.3">
      <c r="A7" s="29" t="s">
        <v>6</v>
      </c>
      <c r="B7" s="4" t="s">
        <v>7</v>
      </c>
      <c r="C7" s="4">
        <v>1</v>
      </c>
      <c r="D7" s="4">
        <v>2</v>
      </c>
      <c r="E7" s="4">
        <v>5</v>
      </c>
      <c r="F7" s="4">
        <v>6</v>
      </c>
      <c r="G7" s="4" t="s">
        <v>80</v>
      </c>
      <c r="H7" s="4" t="s">
        <v>81</v>
      </c>
      <c r="J7" s="43"/>
      <c r="K7" s="43"/>
      <c r="L7" s="43"/>
    </row>
    <row r="8" spans="1:19" s="18" customFormat="1" ht="15.6" x14ac:dyDescent="0.3">
      <c r="A8" s="29"/>
      <c r="B8" s="19" t="s">
        <v>28</v>
      </c>
      <c r="C8" s="3">
        <f>C9+C28+C29+C30+C33</f>
        <v>204641000000</v>
      </c>
      <c r="D8" s="3">
        <f>D9+D28+D29+D30+D33</f>
        <v>196604000000</v>
      </c>
      <c r="E8" s="3">
        <f>E9+E28+E29+E30+E33</f>
        <v>189879858153</v>
      </c>
      <c r="F8" s="3">
        <f>F9+F28+F29+F30+F33</f>
        <v>179376494215</v>
      </c>
      <c r="G8" s="5">
        <f t="shared" ref="G8:H10" si="0">E8/C8*100</f>
        <v>92.786811124359247</v>
      </c>
      <c r="H8" s="5">
        <f t="shared" si="0"/>
        <v>91.237459164106525</v>
      </c>
      <c r="J8" s="43"/>
      <c r="K8" s="43"/>
      <c r="L8" s="43"/>
    </row>
    <row r="9" spans="1:19" s="18" customFormat="1" ht="15.6" x14ac:dyDescent="0.3">
      <c r="A9" s="27" t="s">
        <v>9</v>
      </c>
      <c r="B9" s="20" t="s">
        <v>76</v>
      </c>
      <c r="C9" s="69">
        <f>SUM(C11:C18)+C19+C20+SUM(C23:C27)</f>
        <v>31144000000</v>
      </c>
      <c r="D9" s="69">
        <f>SUM(D11:D18)+D19+D20+SUM(D23:D27)</f>
        <v>23107000000</v>
      </c>
      <c r="E9" s="69">
        <f>SUM(E11:E18)+E19+E20+SUM(E23:E27)</f>
        <v>35804586492</v>
      </c>
      <c r="F9" s="69">
        <f>SUM(F11:F18)+F19+F20+SUM(F23:F27)</f>
        <v>25301222554</v>
      </c>
      <c r="G9" s="6">
        <f t="shared" si="0"/>
        <v>114.96463682250193</v>
      </c>
      <c r="H9" s="6">
        <f t="shared" si="0"/>
        <v>109.49592138313065</v>
      </c>
      <c r="J9" s="43"/>
      <c r="K9" s="43"/>
      <c r="L9" s="43"/>
    </row>
    <row r="10" spans="1:19" s="18" customFormat="1" ht="26.4" x14ac:dyDescent="0.3">
      <c r="A10" s="62"/>
      <c r="B10" s="63" t="s">
        <v>67</v>
      </c>
      <c r="C10" s="64">
        <f>C9-C19-C27</f>
        <v>11144000000</v>
      </c>
      <c r="D10" s="64">
        <f>D9-D19-D27</f>
        <v>11107000000</v>
      </c>
      <c r="E10" s="64">
        <f>E9-E19-E27</f>
        <v>11166691603</v>
      </c>
      <c r="F10" s="64">
        <f>F9-F19-F27</f>
        <v>10518485611</v>
      </c>
      <c r="G10" s="32">
        <f t="shared" si="0"/>
        <v>100.20362170674804</v>
      </c>
      <c r="H10" s="32">
        <f t="shared" si="0"/>
        <v>94.701410020707669</v>
      </c>
      <c r="J10" s="43"/>
      <c r="K10" s="43"/>
      <c r="L10" s="43"/>
    </row>
    <row r="11" spans="1:19" s="18" customFormat="1" ht="15.6" x14ac:dyDescent="0.3">
      <c r="A11" s="29">
        <v>1</v>
      </c>
      <c r="B11" s="60" t="s">
        <v>77</v>
      </c>
      <c r="C11" s="65"/>
      <c r="D11" s="65"/>
      <c r="E11" s="31">
        <v>990614591</v>
      </c>
      <c r="F11" s="89">
        <v>988864091</v>
      </c>
      <c r="G11" s="32"/>
      <c r="H11" s="32"/>
      <c r="J11" s="43"/>
      <c r="K11" s="43"/>
      <c r="L11" s="43"/>
    </row>
    <row r="12" spans="1:19" s="18" customFormat="1" ht="15.6" x14ac:dyDescent="0.3">
      <c r="A12" s="29">
        <v>2</v>
      </c>
      <c r="B12" s="60" t="s">
        <v>62</v>
      </c>
      <c r="C12" s="66"/>
      <c r="D12" s="66"/>
      <c r="E12" s="31"/>
      <c r="F12" s="31">
        <v>0</v>
      </c>
      <c r="G12" s="32"/>
      <c r="H12" s="32"/>
      <c r="J12" s="43"/>
      <c r="K12" s="43"/>
      <c r="L12" s="43"/>
    </row>
    <row r="13" spans="1:19" s="18" customFormat="1" ht="46.8" x14ac:dyDescent="0.3">
      <c r="A13" s="29">
        <v>3</v>
      </c>
      <c r="B13" s="60" t="s">
        <v>68</v>
      </c>
      <c r="C13" s="67">
        <v>5600000000</v>
      </c>
      <c r="D13" s="67">
        <f>C13</f>
        <v>5600000000</v>
      </c>
      <c r="E13" s="31">
        <v>4996153793</v>
      </c>
      <c r="F13" s="89">
        <v>4996153474</v>
      </c>
      <c r="G13" s="32">
        <f t="shared" ref="G13:H17" si="1">E13/C13*100</f>
        <v>89.21703201785715</v>
      </c>
      <c r="H13" s="32">
        <f t="shared" si="1"/>
        <v>89.217026321428577</v>
      </c>
      <c r="J13" s="43"/>
      <c r="K13" s="43"/>
      <c r="L13" s="43"/>
    </row>
    <row r="14" spans="1:19" s="18" customFormat="1" ht="15.6" x14ac:dyDescent="0.3">
      <c r="A14" s="29">
        <v>4</v>
      </c>
      <c r="B14" s="60" t="s">
        <v>43</v>
      </c>
      <c r="C14" s="67">
        <v>3860000000</v>
      </c>
      <c r="D14" s="67">
        <f>C14</f>
        <v>3860000000</v>
      </c>
      <c r="E14" s="31">
        <v>2512618368</v>
      </c>
      <c r="F14" s="89">
        <v>2512618368</v>
      </c>
      <c r="G14" s="32">
        <f t="shared" si="1"/>
        <v>65.093740103626942</v>
      </c>
      <c r="H14" s="32">
        <f t="shared" si="1"/>
        <v>65.093740103626942</v>
      </c>
      <c r="J14" s="43"/>
      <c r="K14" s="43"/>
      <c r="L14" s="43"/>
      <c r="N14" s="45"/>
      <c r="O14" s="46"/>
      <c r="P14" s="45"/>
      <c r="Q14" s="47"/>
      <c r="S14" s="47"/>
    </row>
    <row r="15" spans="1:19" s="18" customFormat="1" ht="15.6" x14ac:dyDescent="0.3">
      <c r="A15" s="29">
        <v>5</v>
      </c>
      <c r="B15" s="30" t="s">
        <v>44</v>
      </c>
      <c r="C15" s="67">
        <v>9000000</v>
      </c>
      <c r="D15" s="67">
        <f>C15</f>
        <v>9000000</v>
      </c>
      <c r="E15" s="31">
        <v>7431813</v>
      </c>
      <c r="F15" s="89">
        <v>7431813</v>
      </c>
      <c r="G15" s="32">
        <f t="shared" si="1"/>
        <v>82.575699999999998</v>
      </c>
      <c r="H15" s="32">
        <f t="shared" si="1"/>
        <v>82.575699999999998</v>
      </c>
      <c r="J15" s="43"/>
      <c r="K15" s="43"/>
      <c r="L15" s="43"/>
    </row>
    <row r="16" spans="1:19" s="18" customFormat="1" ht="15.6" x14ac:dyDescent="0.3">
      <c r="A16" s="29">
        <v>6</v>
      </c>
      <c r="B16" s="60" t="s">
        <v>79</v>
      </c>
      <c r="C16" s="67">
        <v>245000000</v>
      </c>
      <c r="D16" s="67">
        <v>208000000</v>
      </c>
      <c r="E16" s="31">
        <v>395686913</v>
      </c>
      <c r="F16" s="89">
        <v>104332867</v>
      </c>
      <c r="G16" s="32">
        <f t="shared" si="1"/>
        <v>161.50486244897959</v>
      </c>
      <c r="H16" s="32">
        <f t="shared" si="1"/>
        <v>50.160032211538464</v>
      </c>
      <c r="J16" s="43"/>
      <c r="K16" s="43"/>
      <c r="L16" s="43"/>
    </row>
    <row r="17" spans="1:12" s="18" customFormat="1" ht="15.6" x14ac:dyDescent="0.3">
      <c r="A17" s="29">
        <v>7</v>
      </c>
      <c r="B17" s="60" t="s">
        <v>63</v>
      </c>
      <c r="C17" s="67">
        <v>590000000</v>
      </c>
      <c r="D17" s="67">
        <f>C17</f>
        <v>590000000</v>
      </c>
      <c r="E17" s="73">
        <v>1705911958</v>
      </c>
      <c r="F17" s="89">
        <v>1689502879</v>
      </c>
      <c r="G17" s="32">
        <f t="shared" si="1"/>
        <v>289.13761999999997</v>
      </c>
      <c r="H17" s="32">
        <f t="shared" si="1"/>
        <v>286.35642016949151</v>
      </c>
      <c r="J17" s="43"/>
      <c r="K17" s="43"/>
      <c r="L17" s="43"/>
    </row>
    <row r="18" spans="1:12" s="18" customFormat="1" ht="15.6" x14ac:dyDescent="0.3">
      <c r="A18" s="29">
        <v>8</v>
      </c>
      <c r="B18" s="60" t="s">
        <v>64</v>
      </c>
      <c r="C18" s="67">
        <v>290000000</v>
      </c>
      <c r="D18" s="67">
        <f>C18</f>
        <v>290000000</v>
      </c>
      <c r="E18" s="90">
        <v>389653891</v>
      </c>
      <c r="F18" s="89">
        <v>125419000</v>
      </c>
      <c r="G18" s="32"/>
      <c r="H18" s="32"/>
      <c r="J18" s="43"/>
      <c r="K18" s="43"/>
      <c r="L18" s="43"/>
    </row>
    <row r="19" spans="1:12" s="45" customFormat="1" ht="15.6" x14ac:dyDescent="0.3">
      <c r="A19" s="29">
        <v>9</v>
      </c>
      <c r="B19" s="60" t="s">
        <v>45</v>
      </c>
      <c r="C19" s="67">
        <v>20000000000</v>
      </c>
      <c r="D19" s="67">
        <f>C19*0.6</f>
        <v>12000000000</v>
      </c>
      <c r="E19" s="73">
        <v>24637894889</v>
      </c>
      <c r="F19" s="91">
        <v>14782736943</v>
      </c>
      <c r="G19" s="32">
        <f>E19/C19*100</f>
        <v>123.18947444499999</v>
      </c>
      <c r="H19" s="32">
        <f>F19/D19*100</f>
        <v>123.18947452499999</v>
      </c>
      <c r="J19" s="46"/>
      <c r="K19" s="46"/>
      <c r="L19" s="46"/>
    </row>
    <row r="20" spans="1:12" s="18" customFormat="1" ht="15.6" x14ac:dyDescent="0.3">
      <c r="A20" s="29">
        <v>10</v>
      </c>
      <c r="B20" s="60" t="s">
        <v>65</v>
      </c>
      <c r="C20" s="67">
        <v>400000000</v>
      </c>
      <c r="D20" s="67">
        <f>C20</f>
        <v>400000000</v>
      </c>
      <c r="E20" s="31">
        <v>165053975</v>
      </c>
      <c r="F20" s="31">
        <v>94163119</v>
      </c>
      <c r="G20" s="32">
        <f>E20/C20*100</f>
        <v>41.263493750000002</v>
      </c>
      <c r="H20" s="32">
        <f>F20/D20*100</f>
        <v>23.540779749999999</v>
      </c>
      <c r="J20" s="43"/>
      <c r="K20" s="43"/>
      <c r="L20" s="43"/>
    </row>
    <row r="21" spans="1:12" s="18" customFormat="1" ht="15.6" x14ac:dyDescent="0.3">
      <c r="A21" s="62"/>
      <c r="B21" s="68" t="s">
        <v>69</v>
      </c>
      <c r="C21" s="67"/>
      <c r="D21" s="67"/>
      <c r="E21" s="31"/>
      <c r="F21" s="31"/>
      <c r="G21" s="32"/>
      <c r="H21" s="32"/>
      <c r="J21" s="43"/>
      <c r="K21" s="43"/>
      <c r="L21" s="43"/>
    </row>
    <row r="22" spans="1:12" s="18" customFormat="1" ht="15.6" x14ac:dyDescent="0.3">
      <c r="A22" s="62"/>
      <c r="B22" s="68" t="s">
        <v>70</v>
      </c>
      <c r="C22" s="67"/>
      <c r="D22" s="67"/>
      <c r="E22" s="31"/>
      <c r="F22" s="31"/>
      <c r="G22" s="32"/>
      <c r="H22" s="32"/>
      <c r="J22" s="43"/>
      <c r="K22" s="43"/>
      <c r="L22" s="43"/>
    </row>
    <row r="23" spans="1:12" s="18" customFormat="1" ht="15.6" x14ac:dyDescent="0.3">
      <c r="A23" s="29">
        <v>11</v>
      </c>
      <c r="B23" s="60" t="s">
        <v>60</v>
      </c>
      <c r="C23" s="67"/>
      <c r="D23" s="67">
        <f>C23</f>
        <v>0</v>
      </c>
      <c r="E23" s="31">
        <v>3566301</v>
      </c>
      <c r="F23" s="31"/>
      <c r="G23" s="32"/>
      <c r="H23" s="32"/>
      <c r="J23" s="43"/>
      <c r="K23" s="43"/>
      <c r="L23" s="43"/>
    </row>
    <row r="24" spans="1:12" s="18" customFormat="1" ht="15.6" x14ac:dyDescent="0.3">
      <c r="A24" s="29">
        <v>12</v>
      </c>
      <c r="B24" s="60" t="s">
        <v>59</v>
      </c>
      <c r="C24" s="67">
        <v>0</v>
      </c>
      <c r="D24" s="67">
        <v>0</v>
      </c>
      <c r="E24" s="31"/>
      <c r="F24" s="31"/>
      <c r="G24" s="32"/>
      <c r="H24" s="32"/>
      <c r="J24" s="43"/>
      <c r="K24" s="43"/>
      <c r="L24" s="43"/>
    </row>
    <row r="25" spans="1:12" s="18" customFormat="1" ht="31.2" x14ac:dyDescent="0.3">
      <c r="A25" s="29">
        <v>13</v>
      </c>
      <c r="B25" s="61" t="s">
        <v>29</v>
      </c>
      <c r="C25" s="67">
        <v>150000000</v>
      </c>
      <c r="D25" s="67">
        <f>C25</f>
        <v>150000000</v>
      </c>
      <c r="E25" s="31"/>
      <c r="F25" s="31"/>
      <c r="G25" s="32">
        <f>E25/C25*100</f>
        <v>0</v>
      </c>
      <c r="H25" s="32">
        <f>F25/D25*100</f>
        <v>0</v>
      </c>
      <c r="J25" s="43"/>
      <c r="K25" s="43"/>
      <c r="L25" s="43"/>
    </row>
    <row r="26" spans="1:12" s="18" customFormat="1" ht="31.2" x14ac:dyDescent="0.3">
      <c r="A26" s="29">
        <v>14</v>
      </c>
      <c r="B26" s="61" t="s">
        <v>66</v>
      </c>
      <c r="C26" s="67">
        <v>0</v>
      </c>
      <c r="D26" s="67">
        <v>0</v>
      </c>
      <c r="E26" s="31"/>
      <c r="F26" s="31"/>
      <c r="G26" s="32"/>
      <c r="H26" s="32"/>
      <c r="J26" s="43"/>
      <c r="K26" s="43"/>
      <c r="L26" s="43"/>
    </row>
    <row r="27" spans="1:12" s="18" customFormat="1" ht="15.6" x14ac:dyDescent="0.3">
      <c r="A27" s="29">
        <v>15</v>
      </c>
      <c r="B27" s="61" t="s">
        <v>42</v>
      </c>
      <c r="C27" s="67">
        <v>0</v>
      </c>
      <c r="D27" s="67">
        <v>0</v>
      </c>
      <c r="E27" s="31"/>
      <c r="F27" s="31"/>
      <c r="G27" s="32"/>
      <c r="H27" s="32"/>
      <c r="J27" s="43"/>
      <c r="K27" s="43"/>
      <c r="L27" s="43"/>
    </row>
    <row r="28" spans="1:12" s="45" customFormat="1" ht="15.6" x14ac:dyDescent="0.3">
      <c r="A28" s="27" t="s">
        <v>17</v>
      </c>
      <c r="B28" s="33" t="s">
        <v>16</v>
      </c>
      <c r="C28" s="34"/>
      <c r="D28" s="34"/>
      <c r="E28" s="34">
        <v>33087481536</v>
      </c>
      <c r="F28" s="34">
        <v>33087481536</v>
      </c>
      <c r="G28" s="35"/>
      <c r="H28" s="35"/>
      <c r="J28" s="46"/>
      <c r="K28" s="46"/>
      <c r="L28" s="46"/>
    </row>
    <row r="29" spans="1:12" s="45" customFormat="1" ht="15.6" x14ac:dyDescent="0.3">
      <c r="A29" s="27" t="s">
        <v>30</v>
      </c>
      <c r="B29" s="33" t="s">
        <v>33</v>
      </c>
      <c r="C29" s="34"/>
      <c r="D29" s="34"/>
      <c r="E29" s="3">
        <v>179243606</v>
      </c>
      <c r="F29" s="3">
        <f>E29</f>
        <v>179243606</v>
      </c>
      <c r="G29" s="35"/>
      <c r="H29" s="35"/>
      <c r="I29" s="79"/>
      <c r="J29" s="79"/>
      <c r="K29" s="46"/>
      <c r="L29" s="46"/>
    </row>
    <row r="30" spans="1:12" s="18" customFormat="1" ht="15.6" x14ac:dyDescent="0.3">
      <c r="A30" s="27" t="s">
        <v>31</v>
      </c>
      <c r="B30" s="33" t="s">
        <v>34</v>
      </c>
      <c r="C30" s="34">
        <f t="shared" ref="C30:F30" si="2">C31+C32</f>
        <v>173055000000</v>
      </c>
      <c r="D30" s="34">
        <f t="shared" si="2"/>
        <v>173055000000</v>
      </c>
      <c r="E30" s="34">
        <f t="shared" si="2"/>
        <v>120808546519</v>
      </c>
      <c r="F30" s="34">
        <f t="shared" si="2"/>
        <v>120808546519</v>
      </c>
      <c r="G30" s="35">
        <f t="shared" ref="G30:H32" si="3">E30/C30*100</f>
        <v>69.809336060212075</v>
      </c>
      <c r="H30" s="35">
        <f t="shared" si="3"/>
        <v>69.809336060212075</v>
      </c>
      <c r="J30" s="43"/>
      <c r="K30" s="43"/>
      <c r="L30" s="43"/>
    </row>
    <row r="31" spans="1:12" s="18" customFormat="1" ht="15.6" x14ac:dyDescent="0.3">
      <c r="A31" s="29"/>
      <c r="B31" s="30" t="s">
        <v>14</v>
      </c>
      <c r="C31" s="48">
        <f>93501000000+32827000000</f>
        <v>126328000000</v>
      </c>
      <c r="D31" s="31">
        <f>C31</f>
        <v>126328000000</v>
      </c>
      <c r="E31" s="31">
        <v>66328000000</v>
      </c>
      <c r="F31" s="31">
        <f>E31</f>
        <v>66328000000</v>
      </c>
      <c r="G31" s="32">
        <f t="shared" si="3"/>
        <v>52.504591222848461</v>
      </c>
      <c r="H31" s="32">
        <f t="shared" si="3"/>
        <v>52.504591222848461</v>
      </c>
      <c r="J31" s="43"/>
      <c r="K31" s="43"/>
      <c r="L31" s="43"/>
    </row>
    <row r="32" spans="1:12" s="18" customFormat="1" ht="15.6" x14ac:dyDescent="0.3">
      <c r="A32" s="29"/>
      <c r="B32" s="30" t="s">
        <v>15</v>
      </c>
      <c r="C32" s="48">
        <v>46727000000</v>
      </c>
      <c r="D32" s="31">
        <f>C32</f>
        <v>46727000000</v>
      </c>
      <c r="E32" s="36">
        <v>54480546519</v>
      </c>
      <c r="F32" s="36">
        <f>E32</f>
        <v>54480546519</v>
      </c>
      <c r="G32" s="32">
        <f t="shared" si="3"/>
        <v>116.59328978748904</v>
      </c>
      <c r="H32" s="32">
        <f t="shared" si="3"/>
        <v>116.59328978748904</v>
      </c>
      <c r="J32" s="43"/>
      <c r="K32" s="43"/>
      <c r="L32" s="43"/>
    </row>
    <row r="33" spans="1:12" s="26" customFormat="1" ht="31.2" x14ac:dyDescent="0.3">
      <c r="A33" s="49" t="s">
        <v>32</v>
      </c>
      <c r="B33" s="33" t="s">
        <v>46</v>
      </c>
      <c r="C33" s="72">
        <v>442000000</v>
      </c>
      <c r="D33" s="70">
        <f>C33</f>
        <v>442000000</v>
      </c>
      <c r="E33" s="71"/>
      <c r="F33" s="71">
        <v>0</v>
      </c>
      <c r="G33" s="71"/>
      <c r="H33" s="71"/>
      <c r="J33" s="42"/>
      <c r="K33" s="42"/>
      <c r="L33" s="42"/>
    </row>
    <row r="34" spans="1:12" s="18" customFormat="1" ht="15.6" x14ac:dyDescent="0.3">
      <c r="A34" s="26"/>
      <c r="J34" s="43"/>
      <c r="K34" s="43"/>
      <c r="L34" s="43"/>
    </row>
    <row r="35" spans="1:12" s="18" customFormat="1" ht="15.6" x14ac:dyDescent="0.3">
      <c r="A35" s="26"/>
      <c r="J35" s="43"/>
      <c r="K35" s="43"/>
      <c r="L35" s="43"/>
    </row>
    <row r="36" spans="1:12" s="18" customFormat="1" ht="15.6" x14ac:dyDescent="0.3">
      <c r="A36" s="26"/>
      <c r="J36" s="43"/>
      <c r="K36" s="43"/>
      <c r="L36" s="43"/>
    </row>
    <row r="37" spans="1:12" s="18" customFormat="1" ht="15.6" x14ac:dyDescent="0.3">
      <c r="A37" s="26"/>
      <c r="J37" s="43"/>
      <c r="K37" s="43"/>
      <c r="L37" s="43"/>
    </row>
    <row r="38" spans="1:12" s="18" customFormat="1" ht="15.6" x14ac:dyDescent="0.3">
      <c r="A38" s="26"/>
      <c r="J38" s="43"/>
      <c r="K38" s="43"/>
      <c r="L38" s="43"/>
    </row>
    <row r="39" spans="1:12" s="18" customFormat="1" ht="15.6" x14ac:dyDescent="0.3">
      <c r="A39" s="26"/>
      <c r="J39" s="43"/>
      <c r="K39" s="43"/>
      <c r="L39" s="43"/>
    </row>
    <row r="40" spans="1:12" s="18" customFormat="1" ht="15.6" x14ac:dyDescent="0.3">
      <c r="A40" s="26"/>
      <c r="J40" s="43"/>
      <c r="K40" s="43"/>
      <c r="L40" s="43"/>
    </row>
    <row r="41" spans="1:12" s="18" customFormat="1" ht="15.6" x14ac:dyDescent="0.3">
      <c r="A41" s="26"/>
      <c r="J41" s="43"/>
      <c r="K41" s="43"/>
      <c r="L41" s="43"/>
    </row>
    <row r="42" spans="1:12" s="18" customFormat="1" ht="15.6" x14ac:dyDescent="0.3">
      <c r="A42" s="26"/>
      <c r="J42" s="43"/>
      <c r="K42" s="43"/>
      <c r="L42" s="43"/>
    </row>
    <row r="43" spans="1:12" s="18" customFormat="1" ht="15.6" x14ac:dyDescent="0.3">
      <c r="A43" s="26"/>
      <c r="J43" s="43"/>
      <c r="K43" s="43"/>
      <c r="L43" s="43"/>
    </row>
    <row r="44" spans="1:12" s="18" customFormat="1" ht="15.6" x14ac:dyDescent="0.3">
      <c r="A44" s="26"/>
      <c r="J44" s="43"/>
      <c r="K44" s="43"/>
      <c r="L44" s="43"/>
    </row>
    <row r="45" spans="1:12" s="18" customFormat="1" ht="15.6" x14ac:dyDescent="0.3">
      <c r="A45" s="26"/>
      <c r="J45" s="43"/>
      <c r="K45" s="43"/>
      <c r="L45" s="43"/>
    </row>
    <row r="46" spans="1:12" s="18" customFormat="1" ht="15.6" x14ac:dyDescent="0.3">
      <c r="A46" s="26"/>
      <c r="J46" s="43"/>
      <c r="K46" s="43"/>
      <c r="L46" s="43"/>
    </row>
    <row r="47" spans="1:12" s="18" customFormat="1" ht="15.6" x14ac:dyDescent="0.3">
      <c r="A47" s="26"/>
      <c r="J47" s="43"/>
      <c r="K47" s="43"/>
      <c r="L47" s="43"/>
    </row>
    <row r="48" spans="1:12" s="18" customFormat="1" ht="15.6" x14ac:dyDescent="0.3">
      <c r="A48" s="26"/>
      <c r="J48" s="43"/>
      <c r="K48" s="43"/>
      <c r="L48" s="43"/>
    </row>
  </sheetData>
  <mergeCells count="8">
    <mergeCell ref="A1:C1"/>
    <mergeCell ref="F1:H1"/>
    <mergeCell ref="A5:A6"/>
    <mergeCell ref="B5:B6"/>
    <mergeCell ref="C5:D5"/>
    <mergeCell ref="E5:F5"/>
    <mergeCell ref="G5:H5"/>
    <mergeCell ref="A3:H3"/>
  </mergeCells>
  <pageMargins left="0.39" right="0.2" top="0.37" bottom="0.28999999999999998" header="0.3" footer="0.16"/>
  <pageSetup paperSize="9"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"/>
  <sheetViews>
    <sheetView workbookViewId="0">
      <selection activeCell="H19" sqref="H19"/>
    </sheetView>
  </sheetViews>
  <sheetFormatPr defaultColWidth="8.90625" defaultRowHeight="16.8" x14ac:dyDescent="0.3"/>
  <cols>
    <col min="1" max="1" width="5.36328125" style="7" customWidth="1"/>
    <col min="2" max="2" width="22.453125" style="7" customWidth="1"/>
    <col min="3" max="3" width="16.6328125" style="7" customWidth="1"/>
    <col min="4" max="4" width="15.453125" style="7" customWidth="1"/>
    <col min="5" max="5" width="16" style="7" customWidth="1"/>
    <col min="6" max="7" width="15.26953125" style="7" customWidth="1"/>
    <col min="8" max="8" width="16" style="7" customWidth="1"/>
    <col min="9" max="9" width="9" style="7" customWidth="1"/>
    <col min="10" max="10" width="9.08984375" style="7" customWidth="1"/>
    <col min="11" max="11" width="9.81640625" style="7" customWidth="1"/>
    <col min="12" max="16384" width="8.90625" style="7"/>
  </cols>
  <sheetData>
    <row r="1" spans="1:11" ht="21" customHeight="1" x14ac:dyDescent="0.3">
      <c r="A1" s="83" t="s">
        <v>41</v>
      </c>
      <c r="B1" s="83"/>
      <c r="I1" s="7" t="s">
        <v>35</v>
      </c>
      <c r="J1" s="21"/>
    </row>
    <row r="2" spans="1:11" x14ac:dyDescent="0.3">
      <c r="A2" s="22"/>
    </row>
    <row r="3" spans="1:11" x14ac:dyDescent="0.3">
      <c r="A3" s="86" t="s">
        <v>88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x14ac:dyDescent="0.3">
      <c r="J4" s="8" t="s">
        <v>71</v>
      </c>
    </row>
    <row r="5" spans="1:11" s="24" customFormat="1" ht="16.5" customHeight="1" x14ac:dyDescent="0.3">
      <c r="A5" s="87" t="s">
        <v>2</v>
      </c>
      <c r="B5" s="87" t="s">
        <v>3</v>
      </c>
      <c r="C5" s="87" t="s">
        <v>61</v>
      </c>
      <c r="D5" s="87"/>
      <c r="E5" s="87"/>
      <c r="F5" s="87" t="s">
        <v>89</v>
      </c>
      <c r="G5" s="87"/>
      <c r="H5" s="87"/>
      <c r="I5" s="87" t="s">
        <v>25</v>
      </c>
      <c r="J5" s="87"/>
      <c r="K5" s="87"/>
    </row>
    <row r="6" spans="1:11" s="24" customFormat="1" ht="33.6" x14ac:dyDescent="0.3">
      <c r="A6" s="87"/>
      <c r="B6" s="87"/>
      <c r="C6" s="25" t="s">
        <v>36</v>
      </c>
      <c r="D6" s="25" t="s">
        <v>37</v>
      </c>
      <c r="E6" s="25" t="s">
        <v>38</v>
      </c>
      <c r="F6" s="25" t="s">
        <v>36</v>
      </c>
      <c r="G6" s="25" t="s">
        <v>37</v>
      </c>
      <c r="H6" s="25" t="s">
        <v>38</v>
      </c>
      <c r="I6" s="25" t="s">
        <v>36</v>
      </c>
      <c r="J6" s="25" t="s">
        <v>37</v>
      </c>
      <c r="K6" s="25" t="s">
        <v>38</v>
      </c>
    </row>
    <row r="7" spans="1:11" x14ac:dyDescent="0.3">
      <c r="A7" s="23" t="s">
        <v>6</v>
      </c>
      <c r="B7" s="23" t="s">
        <v>7</v>
      </c>
      <c r="C7" s="23">
        <v>1</v>
      </c>
      <c r="D7" s="10">
        <v>2</v>
      </c>
      <c r="E7" s="23">
        <v>3</v>
      </c>
      <c r="F7" s="10">
        <v>7</v>
      </c>
      <c r="G7" s="23">
        <v>8</v>
      </c>
      <c r="H7" s="23">
        <v>9</v>
      </c>
      <c r="I7" s="23" t="s">
        <v>82</v>
      </c>
      <c r="J7" s="23" t="s">
        <v>83</v>
      </c>
      <c r="K7" s="10" t="s">
        <v>84</v>
      </c>
    </row>
    <row r="8" spans="1:11" x14ac:dyDescent="0.3">
      <c r="A8" s="50"/>
      <c r="B8" s="51" t="s">
        <v>75</v>
      </c>
      <c r="C8" s="52">
        <f t="shared" ref="C8:H8" si="0">SUM(C9:C23)</f>
        <v>196604000000</v>
      </c>
      <c r="D8" s="52">
        <f t="shared" si="0"/>
        <v>14998000000</v>
      </c>
      <c r="E8" s="52">
        <f t="shared" si="0"/>
        <v>181606000000</v>
      </c>
      <c r="F8" s="52">
        <f t="shared" si="0"/>
        <v>98382902869</v>
      </c>
      <c r="G8" s="52">
        <f t="shared" si="0"/>
        <v>13132485354</v>
      </c>
      <c r="H8" s="52">
        <f t="shared" si="0"/>
        <v>85250417515</v>
      </c>
      <c r="I8" s="78">
        <f>F8/C8*100</f>
        <v>50.04115016428964</v>
      </c>
      <c r="J8" s="78">
        <f>G8/D8*100</f>
        <v>87.561577236964922</v>
      </c>
      <c r="K8" s="78">
        <f>H8/E8*100</f>
        <v>46.942511544222107</v>
      </c>
    </row>
    <row r="9" spans="1:11" x14ac:dyDescent="0.3">
      <c r="A9" s="53">
        <v>1</v>
      </c>
      <c r="B9" s="54" t="s">
        <v>48</v>
      </c>
      <c r="C9" s="55">
        <f>D9+E9</f>
        <v>1853000000</v>
      </c>
      <c r="D9" s="56"/>
      <c r="E9" s="55">
        <v>1853000000</v>
      </c>
      <c r="F9" s="37">
        <f t="shared" ref="F9:F23" si="1">G9+H9</f>
        <v>1552766600</v>
      </c>
      <c r="G9" s="37"/>
      <c r="H9" s="76">
        <v>1552766600</v>
      </c>
      <c r="I9" s="39">
        <f t="shared" ref="I9:I20" si="2">F9/C9*100</f>
        <v>83.797441985968703</v>
      </c>
      <c r="J9" s="39"/>
      <c r="K9" s="39">
        <f t="shared" ref="K9:K20" si="3">H9/E9*100</f>
        <v>83.797441985968703</v>
      </c>
    </row>
    <row r="10" spans="1:11" x14ac:dyDescent="0.3">
      <c r="A10" s="53">
        <v>2</v>
      </c>
      <c r="B10" s="54" t="s">
        <v>49</v>
      </c>
      <c r="C10" s="55">
        <f t="shared" ref="C10:C23" si="4">D10+E10</f>
        <v>1856000000</v>
      </c>
      <c r="D10" s="56"/>
      <c r="E10" s="55">
        <v>1856000000</v>
      </c>
      <c r="F10" s="37">
        <f t="shared" si="1"/>
        <v>867403040</v>
      </c>
      <c r="G10" s="37"/>
      <c r="H10" s="76">
        <v>867403040</v>
      </c>
      <c r="I10" s="39">
        <f t="shared" si="2"/>
        <v>46.735077586206899</v>
      </c>
      <c r="J10" s="39"/>
      <c r="K10" s="39">
        <f t="shared" si="3"/>
        <v>46.735077586206899</v>
      </c>
    </row>
    <row r="11" spans="1:11" x14ac:dyDescent="0.3">
      <c r="A11" s="53">
        <v>3</v>
      </c>
      <c r="B11" s="57" t="s">
        <v>50</v>
      </c>
      <c r="C11" s="55">
        <f t="shared" si="4"/>
        <v>83916000000</v>
      </c>
      <c r="D11" s="55">
        <v>750000000</v>
      </c>
      <c r="E11" s="55">
        <v>83166000000</v>
      </c>
      <c r="F11" s="37">
        <f t="shared" si="1"/>
        <v>40904636321</v>
      </c>
      <c r="G11" s="88">
        <v>3209245544</v>
      </c>
      <c r="H11" s="76">
        <v>37695390777</v>
      </c>
      <c r="I11" s="39">
        <f t="shared" si="2"/>
        <v>48.744740360598691</v>
      </c>
      <c r="J11" s="39">
        <f>G11/D11*100</f>
        <v>427.89940586666671</v>
      </c>
      <c r="K11" s="39">
        <f t="shared" si="3"/>
        <v>45.325482501262535</v>
      </c>
    </row>
    <row r="12" spans="1:11" x14ac:dyDescent="0.3">
      <c r="A12" s="53">
        <v>5</v>
      </c>
      <c r="B12" s="57" t="s">
        <v>51</v>
      </c>
      <c r="C12" s="55">
        <f t="shared" si="4"/>
        <v>11643000000</v>
      </c>
      <c r="D12" s="56"/>
      <c r="E12" s="55">
        <v>11643000000</v>
      </c>
      <c r="F12" s="37">
        <f t="shared" si="1"/>
        <v>6921835150</v>
      </c>
      <c r="G12" s="37"/>
      <c r="H12" s="76">
        <v>6921835150</v>
      </c>
      <c r="I12" s="39">
        <f t="shared" si="2"/>
        <v>59.450615391222193</v>
      </c>
      <c r="J12" s="39"/>
      <c r="K12" s="39">
        <f t="shared" si="3"/>
        <v>59.450615391222193</v>
      </c>
    </row>
    <row r="13" spans="1:11" x14ac:dyDescent="0.3">
      <c r="A13" s="53">
        <v>6</v>
      </c>
      <c r="B13" s="57" t="s">
        <v>52</v>
      </c>
      <c r="C13" s="55">
        <f t="shared" si="4"/>
        <v>305000000</v>
      </c>
      <c r="D13" s="55"/>
      <c r="E13" s="55">
        <v>305000000</v>
      </c>
      <c r="F13" s="37">
        <f t="shared" si="1"/>
        <v>109190000</v>
      </c>
      <c r="G13" s="37"/>
      <c r="H13" s="76">
        <v>109190000</v>
      </c>
      <c r="I13" s="39">
        <f t="shared" si="2"/>
        <v>35.799999999999997</v>
      </c>
      <c r="J13" s="39"/>
      <c r="K13" s="39">
        <f t="shared" si="3"/>
        <v>35.799999999999997</v>
      </c>
    </row>
    <row r="14" spans="1:11" x14ac:dyDescent="0.3">
      <c r="A14" s="53">
        <v>7</v>
      </c>
      <c r="B14" s="57" t="s">
        <v>53</v>
      </c>
      <c r="C14" s="55">
        <f t="shared" si="4"/>
        <v>157000000</v>
      </c>
      <c r="D14" s="56"/>
      <c r="E14" s="55">
        <v>157000000</v>
      </c>
      <c r="F14" s="37">
        <f t="shared" si="1"/>
        <v>32450000</v>
      </c>
      <c r="G14" s="37"/>
      <c r="H14" s="76">
        <v>32450000</v>
      </c>
      <c r="I14" s="39">
        <f t="shared" si="2"/>
        <v>20.668789808917197</v>
      </c>
      <c r="J14" s="39"/>
      <c r="K14" s="39">
        <f t="shared" si="3"/>
        <v>20.668789808917197</v>
      </c>
    </row>
    <row r="15" spans="1:11" x14ac:dyDescent="0.3">
      <c r="A15" s="53">
        <v>8</v>
      </c>
      <c r="B15" s="57" t="s">
        <v>54</v>
      </c>
      <c r="C15" s="55">
        <f t="shared" si="4"/>
        <v>100000000</v>
      </c>
      <c r="D15" s="56"/>
      <c r="E15" s="55">
        <v>100000000</v>
      </c>
      <c r="F15" s="37">
        <f t="shared" si="1"/>
        <v>0</v>
      </c>
      <c r="G15" s="37"/>
      <c r="H15" s="76"/>
      <c r="I15" s="39">
        <f t="shared" si="2"/>
        <v>0</v>
      </c>
      <c r="J15" s="39"/>
      <c r="K15" s="39">
        <f t="shared" si="3"/>
        <v>0</v>
      </c>
    </row>
    <row r="16" spans="1:11" x14ac:dyDescent="0.3">
      <c r="A16" s="53">
        <v>9</v>
      </c>
      <c r="B16" s="57" t="s">
        <v>55</v>
      </c>
      <c r="C16" s="55">
        <f t="shared" si="4"/>
        <v>830000000</v>
      </c>
      <c r="D16" s="74"/>
      <c r="E16" s="55">
        <v>830000000</v>
      </c>
      <c r="F16" s="37">
        <f t="shared" si="1"/>
        <v>147585040</v>
      </c>
      <c r="G16" s="37"/>
      <c r="H16" s="37">
        <v>147585040</v>
      </c>
      <c r="I16" s="39">
        <f t="shared" si="2"/>
        <v>17.781330120481929</v>
      </c>
      <c r="J16" s="39"/>
      <c r="K16" s="39">
        <f t="shared" si="3"/>
        <v>17.781330120481929</v>
      </c>
    </row>
    <row r="17" spans="1:11" x14ac:dyDescent="0.3">
      <c r="A17" s="53">
        <v>10</v>
      </c>
      <c r="B17" s="57" t="s">
        <v>56</v>
      </c>
      <c r="C17" s="55">
        <f t="shared" si="4"/>
        <v>15583000000</v>
      </c>
      <c r="D17" s="74">
        <v>10973000000</v>
      </c>
      <c r="E17" s="55">
        <v>4610000000</v>
      </c>
      <c r="F17" s="37">
        <f t="shared" si="1"/>
        <v>10753995197</v>
      </c>
      <c r="G17" s="37">
        <v>9123239810</v>
      </c>
      <c r="H17" s="76">
        <v>1630755387</v>
      </c>
      <c r="I17" s="39">
        <f t="shared" si="2"/>
        <v>69.01107101970095</v>
      </c>
      <c r="J17" s="39">
        <f>G17/D17*100</f>
        <v>83.142621069898851</v>
      </c>
      <c r="K17" s="39">
        <f t="shared" si="3"/>
        <v>35.374303405639914</v>
      </c>
    </row>
    <row r="18" spans="1:11" x14ac:dyDescent="0.3">
      <c r="A18" s="53">
        <v>11</v>
      </c>
      <c r="B18" s="57" t="s">
        <v>57</v>
      </c>
      <c r="C18" s="55">
        <f t="shared" si="4"/>
        <v>23578000000</v>
      </c>
      <c r="D18" s="74">
        <v>800000000</v>
      </c>
      <c r="E18" s="55">
        <v>22778000000</v>
      </c>
      <c r="F18" s="37">
        <f t="shared" si="1"/>
        <v>12434953481</v>
      </c>
      <c r="G18" s="37">
        <v>800000000</v>
      </c>
      <c r="H18" s="76">
        <v>11634953481</v>
      </c>
      <c r="I18" s="39">
        <f t="shared" si="2"/>
        <v>52.739644927474757</v>
      </c>
      <c r="J18" s="39">
        <f>G18/D18*100</f>
        <v>100</v>
      </c>
      <c r="K18" s="39">
        <f t="shared" si="3"/>
        <v>51.079785235753796</v>
      </c>
    </row>
    <row r="19" spans="1:11" x14ac:dyDescent="0.3">
      <c r="A19" s="53">
        <v>12</v>
      </c>
      <c r="B19" s="77" t="s">
        <v>72</v>
      </c>
      <c r="C19" s="55">
        <f t="shared" si="4"/>
        <v>971000000</v>
      </c>
      <c r="D19" s="74">
        <v>525000000</v>
      </c>
      <c r="E19" s="55">
        <v>446000000</v>
      </c>
      <c r="F19" s="37"/>
      <c r="G19" s="37"/>
      <c r="H19" s="37"/>
      <c r="I19" s="39">
        <f t="shared" si="2"/>
        <v>0</v>
      </c>
      <c r="J19" s="39">
        <f>G19/D19*100</f>
        <v>0</v>
      </c>
      <c r="K19" s="39">
        <f t="shared" si="3"/>
        <v>0</v>
      </c>
    </row>
    <row r="20" spans="1:11" x14ac:dyDescent="0.3">
      <c r="A20" s="53">
        <v>13</v>
      </c>
      <c r="B20" s="57" t="s">
        <v>58</v>
      </c>
      <c r="C20" s="55">
        <f t="shared" si="4"/>
        <v>49088000000</v>
      </c>
      <c r="D20" s="74"/>
      <c r="E20" s="55">
        <v>49088000000</v>
      </c>
      <c r="F20" s="37">
        <f t="shared" si="1"/>
        <v>24658088040</v>
      </c>
      <c r="G20" s="37"/>
      <c r="H20" s="76">
        <v>24658088040</v>
      </c>
      <c r="I20" s="39">
        <f t="shared" si="2"/>
        <v>50.232415335723601</v>
      </c>
      <c r="J20" s="39"/>
      <c r="K20" s="39">
        <f t="shared" si="3"/>
        <v>50.232415335723601</v>
      </c>
    </row>
    <row r="21" spans="1:11" x14ac:dyDescent="0.3">
      <c r="A21" s="53">
        <v>14</v>
      </c>
      <c r="B21" s="57" t="s">
        <v>39</v>
      </c>
      <c r="C21" s="55">
        <f t="shared" si="4"/>
        <v>2726000000</v>
      </c>
      <c r="D21" s="75">
        <v>1950000000</v>
      </c>
      <c r="E21" s="58">
        <v>776000000</v>
      </c>
      <c r="F21" s="37">
        <f t="shared" si="1"/>
        <v>0</v>
      </c>
      <c r="G21" s="40"/>
      <c r="H21" s="40"/>
      <c r="I21" s="39"/>
      <c r="J21" s="39"/>
      <c r="K21" s="39"/>
    </row>
    <row r="22" spans="1:11" x14ac:dyDescent="0.3">
      <c r="A22" s="53">
        <v>15</v>
      </c>
      <c r="B22" s="57" t="s">
        <v>74</v>
      </c>
      <c r="C22" s="55">
        <f t="shared" si="4"/>
        <v>1000000000</v>
      </c>
      <c r="D22" s="75"/>
      <c r="E22" s="58">
        <v>1000000000</v>
      </c>
      <c r="F22" s="37"/>
      <c r="G22" s="40"/>
      <c r="H22" s="40"/>
      <c r="I22" s="39"/>
      <c r="J22" s="39"/>
      <c r="K22" s="39"/>
    </row>
    <row r="23" spans="1:11" x14ac:dyDescent="0.3">
      <c r="A23" s="53">
        <v>16</v>
      </c>
      <c r="B23" s="57" t="s">
        <v>73</v>
      </c>
      <c r="C23" s="55">
        <f t="shared" si="4"/>
        <v>2998000000</v>
      </c>
      <c r="D23" s="75"/>
      <c r="E23" s="59">
        <v>2998000000</v>
      </c>
      <c r="F23" s="37">
        <f t="shared" si="1"/>
        <v>0</v>
      </c>
      <c r="G23" s="40"/>
      <c r="H23" s="40"/>
      <c r="I23" s="37">
        <f>F23/C23*100</f>
        <v>0</v>
      </c>
      <c r="J23" s="37"/>
      <c r="K23" s="37">
        <f>H23/E23*100</f>
        <v>0</v>
      </c>
    </row>
  </sheetData>
  <mergeCells count="7">
    <mergeCell ref="A3:K3"/>
    <mergeCell ref="A1:B1"/>
    <mergeCell ref="A5:A6"/>
    <mergeCell ref="B5:B6"/>
    <mergeCell ref="C5:E5"/>
    <mergeCell ref="F5:H5"/>
    <mergeCell ref="I5:K5"/>
  </mergeCells>
  <pageMargins left="0.45" right="0.27" top="0.74803149606299202" bottom="0.74803149606299202" header="0.31496062992126" footer="0.31496062992126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113</vt:lpstr>
      <vt:lpstr>114</vt:lpstr>
      <vt:lpstr>115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aseanqb</dc:creator>
  <cp:lastModifiedBy>Administrator</cp:lastModifiedBy>
  <cp:lastPrinted>2026-04-08T09:09:58Z</cp:lastPrinted>
  <dcterms:created xsi:type="dcterms:W3CDTF">2018-07-25T02:13:17Z</dcterms:created>
  <dcterms:modified xsi:type="dcterms:W3CDTF">2026-07-06T03:25:19Z</dcterms:modified>
</cp:coreProperties>
</file>